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228"/>
  <workbookPr defaultThemeVersion="166925"/>
  <mc:AlternateContent xmlns:mc="http://schemas.openxmlformats.org/markup-compatibility/2006">
    <mc:Choice Requires="x15">
      <x15ac:absPath xmlns:x15ac="http://schemas.microsoft.com/office/spreadsheetml/2010/11/ac" url="C:\Users\dell\Desktop\MBA Term 2\Accounting for decision making\"/>
    </mc:Choice>
  </mc:AlternateContent>
  <xr:revisionPtr revIDLastSave="0" documentId="13_ncr:1_{3E9F80AE-7206-47C1-8C51-56B372B2A121}" xr6:coauthVersionLast="45" xr6:coauthVersionMax="45" xr10:uidLastSave="{00000000-0000-0000-0000-000000000000}"/>
  <bookViews>
    <workbookView xWindow="-108" yWindow="-108" windowWidth="23256" windowHeight="12576" tabRatio="733" xr2:uid="{5BE9291D-ADBF-482C-A915-1663FF4B974A}"/>
  </bookViews>
  <sheets>
    <sheet name="Cover" sheetId="5" r:id="rId1"/>
    <sheet name="Final Submission" sheetId="6" r:id="rId2"/>
    <sheet name="Eats Street Plaza" sheetId="3" r:id="rId3"/>
    <sheet name="Eat Street Plaza Cost Sheet" sheetId="7" r:id="rId4"/>
    <sheet name="Mughlai" sheetId="1" r:id="rId5"/>
    <sheet name="Mughlai Cost Sheet" sheetId="8" r:id="rId6"/>
  </sheets>
  <definedNames>
    <definedName name="_xlnm.Print_Area" localSheetId="3">'Eat Street Plaza Cost Sheet'!$A$1:$Y$68</definedName>
    <definedName name="_xlnm.Print_Area" localSheetId="2">'Eats Street Plaza'!$A$1:$F$38</definedName>
    <definedName name="_xlnm.Print_Area" localSheetId="4">Mughlai!$A$1:$W$43</definedName>
    <definedName name="_xlnm.Print_Area" localSheetId="5">'Mughlai Cost Sheet'!$A$1:$W$75</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H62" i="8" l="1"/>
  <c r="J60" i="8"/>
  <c r="L60" i="8"/>
  <c r="N60" i="8"/>
  <c r="P60" i="8"/>
  <c r="R60" i="8"/>
  <c r="T60" i="8"/>
  <c r="V60" i="8"/>
  <c r="H60" i="8"/>
  <c r="J63" i="8"/>
  <c r="L63" i="8"/>
  <c r="N63" i="8"/>
  <c r="P63" i="8"/>
  <c r="R63" i="8"/>
  <c r="T63" i="8"/>
  <c r="V63" i="8"/>
  <c r="H63" i="8"/>
  <c r="K52" i="7"/>
  <c r="M52" i="7"/>
  <c r="O52" i="7"/>
  <c r="Q52" i="7"/>
  <c r="S52" i="7"/>
  <c r="U52" i="7"/>
  <c r="W52" i="7"/>
  <c r="K55" i="7"/>
  <c r="M55" i="7"/>
  <c r="O55" i="7"/>
  <c r="Q55" i="7"/>
  <c r="S55" i="7"/>
  <c r="U55" i="7"/>
  <c r="W55" i="7"/>
  <c r="K53" i="7"/>
  <c r="M53" i="7"/>
  <c r="O53" i="7"/>
  <c r="Q53" i="7"/>
  <c r="S53" i="7"/>
  <c r="U53" i="7"/>
  <c r="W53" i="7"/>
  <c r="I52" i="7"/>
  <c r="I54" i="7" s="1"/>
  <c r="I49" i="7"/>
  <c r="B14" i="3"/>
  <c r="B15" i="3"/>
  <c r="B21" i="3"/>
  <c r="B14" i="1"/>
  <c r="B26" i="1"/>
  <c r="H74" i="8" l="1"/>
  <c r="V71" i="8"/>
  <c r="T71" i="8"/>
  <c r="R71" i="8"/>
  <c r="P71" i="8"/>
  <c r="N71" i="8"/>
  <c r="L71" i="8"/>
  <c r="J71" i="8"/>
  <c r="H71" i="8"/>
  <c r="V57" i="8"/>
  <c r="T57" i="8"/>
  <c r="R57" i="8"/>
  <c r="P57" i="8"/>
  <c r="N57" i="8"/>
  <c r="L57" i="8"/>
  <c r="J57" i="8"/>
  <c r="H57" i="8"/>
  <c r="V56" i="8"/>
  <c r="U56" i="8"/>
  <c r="T56" i="8"/>
  <c r="R56" i="8"/>
  <c r="P56" i="8"/>
  <c r="O56" i="8"/>
  <c r="N56" i="8"/>
  <c r="M56" i="8"/>
  <c r="L56" i="8"/>
  <c r="K56" i="8"/>
  <c r="J56" i="8"/>
  <c r="H56" i="8"/>
  <c r="S53" i="8"/>
  <c r="W52" i="8"/>
  <c r="W56" i="8" s="1"/>
  <c r="V62" i="8" s="1"/>
  <c r="V66" i="8" s="1"/>
  <c r="V70" i="8" s="1"/>
  <c r="S52" i="8"/>
  <c r="S56" i="8" s="1"/>
  <c r="Q52" i="8"/>
  <c r="Q56" i="8" s="1"/>
  <c r="I51" i="8"/>
  <c r="I56" i="8" s="1"/>
  <c r="E19" i="8"/>
  <c r="E16" i="8"/>
  <c r="E5" i="8" s="1"/>
  <c r="B11" i="8"/>
  <c r="V61" i="8" s="1"/>
  <c r="B8" i="8"/>
  <c r="B14" i="8" s="1"/>
  <c r="B15" i="8" s="1"/>
  <c r="I66" i="7"/>
  <c r="W63" i="7"/>
  <c r="U63" i="7"/>
  <c r="S63" i="7"/>
  <c r="Q63" i="7"/>
  <c r="O63" i="7"/>
  <c r="M63" i="7"/>
  <c r="K63" i="7"/>
  <c r="I63" i="7"/>
  <c r="I61" i="7"/>
  <c r="I55" i="7"/>
  <c r="I53" i="7"/>
  <c r="W49" i="7"/>
  <c r="U49" i="7"/>
  <c r="S49" i="7"/>
  <c r="Q49" i="7"/>
  <c r="O49" i="7"/>
  <c r="M49" i="7"/>
  <c r="K49" i="7"/>
  <c r="I58" i="7"/>
  <c r="I62" i="7" s="1"/>
  <c r="X48" i="7"/>
  <c r="W54" i="7" s="1"/>
  <c r="W58" i="7" s="1"/>
  <c r="W62" i="7" s="1"/>
  <c r="W48" i="7"/>
  <c r="U48" i="7"/>
  <c r="S48" i="7"/>
  <c r="Q48" i="7"/>
  <c r="O48" i="7"/>
  <c r="M48" i="7"/>
  <c r="L48" i="7"/>
  <c r="K54" i="7" s="1"/>
  <c r="K58" i="7" s="1"/>
  <c r="K62" i="7" s="1"/>
  <c r="K48" i="7"/>
  <c r="J48" i="7"/>
  <c r="I48" i="7"/>
  <c r="T46" i="7"/>
  <c r="T48" i="7" s="1"/>
  <c r="S54" i="7" s="1"/>
  <c r="S58" i="7" s="1"/>
  <c r="S62" i="7" s="1"/>
  <c r="V45" i="7"/>
  <c r="V48" i="7" s="1"/>
  <c r="R45" i="7"/>
  <c r="R48" i="7" s="1"/>
  <c r="Q54" i="7" s="1"/>
  <c r="Q58" i="7" s="1"/>
  <c r="Q62" i="7" s="1"/>
  <c r="N45" i="7"/>
  <c r="P42" i="7"/>
  <c r="P48" i="7" s="1"/>
  <c r="O54" i="7" s="1"/>
  <c r="O58" i="7" s="1"/>
  <c r="O62" i="7" s="1"/>
  <c r="N42" i="7"/>
  <c r="N48" i="7" s="1"/>
  <c r="B6" i="7"/>
  <c r="E5" i="7"/>
  <c r="S64" i="7" l="1"/>
  <c r="K64" i="7"/>
  <c r="V72" i="8"/>
  <c r="H61" i="8"/>
  <c r="H66" i="8" s="1"/>
  <c r="H70" i="8" s="1"/>
  <c r="H72" i="8" s="1"/>
  <c r="P61" i="8"/>
  <c r="P62" i="8" s="1"/>
  <c r="P66" i="8" s="1"/>
  <c r="P70" i="8" s="1"/>
  <c r="P72" i="8" s="1"/>
  <c r="H69" i="8"/>
  <c r="B16" i="8"/>
  <c r="J61" i="8"/>
  <c r="J62" i="8" s="1"/>
  <c r="J66" i="8" s="1"/>
  <c r="J70" i="8" s="1"/>
  <c r="J72" i="8" s="1"/>
  <c r="R61" i="8"/>
  <c r="R62" i="8" s="1"/>
  <c r="R66" i="8" s="1"/>
  <c r="R70" i="8" s="1"/>
  <c r="R72" i="8" s="1"/>
  <c r="T61" i="8"/>
  <c r="T62" i="8" s="1"/>
  <c r="T66" i="8" s="1"/>
  <c r="T70" i="8" s="1"/>
  <c r="T72" i="8" s="1"/>
  <c r="L61" i="8"/>
  <c r="L62" i="8" s="1"/>
  <c r="L66" i="8" s="1"/>
  <c r="L70" i="8" s="1"/>
  <c r="L72" i="8" s="1"/>
  <c r="N61" i="8"/>
  <c r="N62" i="8" s="1"/>
  <c r="N66" i="8" s="1"/>
  <c r="N70" i="8" s="1"/>
  <c r="N72" i="8" s="1"/>
  <c r="M54" i="7"/>
  <c r="M58" i="7" s="1"/>
  <c r="M62" i="7" s="1"/>
  <c r="M64" i="7" s="1"/>
  <c r="U54" i="7"/>
  <c r="U58" i="7" s="1"/>
  <c r="U62" i="7" s="1"/>
  <c r="U64" i="7" s="1"/>
  <c r="I64" i="7"/>
  <c r="O64" i="7"/>
  <c r="W64" i="7"/>
  <c r="Q64" i="7"/>
  <c r="B14" i="7"/>
  <c r="B15" i="7" s="1"/>
  <c r="B16" i="7" s="1"/>
  <c r="W52" i="1"/>
  <c r="B17" i="8" l="1"/>
  <c r="E10" i="8" s="1"/>
  <c r="E24" i="8" s="1"/>
  <c r="B18" i="8"/>
  <c r="E6" i="8" s="1"/>
  <c r="E7" i="8" s="1"/>
  <c r="H73" i="8"/>
  <c r="H75" i="8" s="1"/>
  <c r="I65" i="7"/>
  <c r="I67" i="7" s="1"/>
  <c r="B17" i="7"/>
  <c r="E10" i="7" s="1"/>
  <c r="E20" i="7" s="1"/>
  <c r="H69" i="1"/>
  <c r="H74" i="1"/>
  <c r="V71" i="1"/>
  <c r="T71" i="1"/>
  <c r="R71" i="1"/>
  <c r="R72" i="1" s="1"/>
  <c r="P71" i="1"/>
  <c r="P72" i="1" s="1"/>
  <c r="N71" i="1"/>
  <c r="L71" i="1"/>
  <c r="L72" i="1" s="1"/>
  <c r="J71" i="1"/>
  <c r="J72" i="1" s="1"/>
  <c r="H71" i="1"/>
  <c r="H72" i="1" s="1"/>
  <c r="R70" i="1"/>
  <c r="P70" i="1"/>
  <c r="L70" i="1"/>
  <c r="J70" i="1"/>
  <c r="H70" i="1"/>
  <c r="I66" i="3"/>
  <c r="K63" i="3"/>
  <c r="M63" i="3"/>
  <c r="O63" i="3"/>
  <c r="Q63" i="3"/>
  <c r="S63" i="3"/>
  <c r="U63" i="3"/>
  <c r="W63" i="3"/>
  <c r="I63" i="3"/>
  <c r="I61" i="3"/>
  <c r="V45" i="3"/>
  <c r="R45" i="3"/>
  <c r="R48" i="3" s="1"/>
  <c r="P42" i="3"/>
  <c r="P48" i="3" s="1"/>
  <c r="N42" i="3"/>
  <c r="N45" i="3"/>
  <c r="K49" i="3"/>
  <c r="M49" i="3"/>
  <c r="O49" i="3"/>
  <c r="Q49" i="3"/>
  <c r="S49" i="3"/>
  <c r="U49" i="3"/>
  <c r="W49" i="3"/>
  <c r="I49" i="3"/>
  <c r="K55" i="3"/>
  <c r="M55" i="3"/>
  <c r="O55" i="3"/>
  <c r="Q55" i="3"/>
  <c r="S55" i="3"/>
  <c r="U55" i="3"/>
  <c r="W55" i="3"/>
  <c r="I55" i="3"/>
  <c r="K52" i="3"/>
  <c r="M52" i="3"/>
  <c r="O52" i="3"/>
  <c r="Q52" i="3"/>
  <c r="S52" i="3"/>
  <c r="U52" i="3"/>
  <c r="W52" i="3"/>
  <c r="K53" i="3"/>
  <c r="M53" i="3"/>
  <c r="O53" i="3"/>
  <c r="Q53" i="3"/>
  <c r="S53" i="3"/>
  <c r="U53" i="3"/>
  <c r="W53" i="3"/>
  <c r="I52" i="3"/>
  <c r="I53" i="3"/>
  <c r="W48" i="3"/>
  <c r="U48" i="3"/>
  <c r="S48" i="3"/>
  <c r="Q48" i="3"/>
  <c r="O48" i="3"/>
  <c r="M48" i="3"/>
  <c r="L48" i="3"/>
  <c r="K48" i="3"/>
  <c r="I48" i="3"/>
  <c r="X48" i="3"/>
  <c r="T46" i="3"/>
  <c r="V48" i="3"/>
  <c r="J48" i="3"/>
  <c r="V57" i="1"/>
  <c r="W56" i="1"/>
  <c r="V56" i="1"/>
  <c r="U56" i="1"/>
  <c r="T62" i="1" s="1"/>
  <c r="T66" i="1" s="1"/>
  <c r="T70" i="1" s="1"/>
  <c r="T57" i="1"/>
  <c r="T56" i="1"/>
  <c r="S53" i="1"/>
  <c r="R56" i="1"/>
  <c r="S52" i="1"/>
  <c r="S56" i="1"/>
  <c r="R62" i="1" s="1"/>
  <c r="R66" i="1" s="1"/>
  <c r="Q52" i="1"/>
  <c r="P56" i="1"/>
  <c r="Q56" i="1"/>
  <c r="P62" i="1" s="1"/>
  <c r="P66" i="1" s="1"/>
  <c r="L66" i="1"/>
  <c r="O56" i="1"/>
  <c r="N62" i="1" s="1"/>
  <c r="N66" i="1" s="1"/>
  <c r="N70" i="1" s="1"/>
  <c r="N56" i="1"/>
  <c r="L62" i="1"/>
  <c r="M56" i="1"/>
  <c r="L56" i="1"/>
  <c r="J66" i="1"/>
  <c r="J62" i="1"/>
  <c r="K56" i="1"/>
  <c r="J56" i="1"/>
  <c r="B18" i="7" l="1"/>
  <c r="E6" i="7" s="1"/>
  <c r="E7" i="7" s="1"/>
  <c r="U54" i="3"/>
  <c r="U58" i="3" s="1"/>
  <c r="U62" i="3" s="1"/>
  <c r="Q54" i="3"/>
  <c r="Q58" i="3" s="1"/>
  <c r="Q62" i="3" s="1"/>
  <c r="Q64" i="3" s="1"/>
  <c r="V62" i="1"/>
  <c r="V66" i="1" s="1"/>
  <c r="V70" i="1" s="1"/>
  <c r="V72" i="1" s="1"/>
  <c r="T72" i="1"/>
  <c r="N72" i="1"/>
  <c r="U64" i="3"/>
  <c r="N48" i="3"/>
  <c r="M54" i="3" s="1"/>
  <c r="M58" i="3" s="1"/>
  <c r="M62" i="3" s="1"/>
  <c r="M64" i="3" s="1"/>
  <c r="O54" i="3"/>
  <c r="O58" i="3" s="1"/>
  <c r="O62" i="3" s="1"/>
  <c r="O64" i="3" s="1"/>
  <c r="W54" i="3"/>
  <c r="W58" i="3" s="1"/>
  <c r="W62" i="3" s="1"/>
  <c r="W64" i="3" s="1"/>
  <c r="K54" i="3"/>
  <c r="K58" i="3" s="1"/>
  <c r="K62" i="3" s="1"/>
  <c r="K64" i="3" s="1"/>
  <c r="T48" i="3"/>
  <c r="S54" i="3" s="1"/>
  <c r="S58" i="3" s="1"/>
  <c r="S62" i="3" s="1"/>
  <c r="S64" i="3" s="1"/>
  <c r="I54" i="3"/>
  <c r="I58" i="3" s="1"/>
  <c r="I62" i="3" s="1"/>
  <c r="I64" i="3" s="1"/>
  <c r="D61" i="6"/>
  <c r="D60" i="6"/>
  <c r="D59" i="6"/>
  <c r="D58" i="6"/>
  <c r="C60" i="6"/>
  <c r="C61" i="6"/>
  <c r="C59" i="6"/>
  <c r="C58" i="6"/>
  <c r="I65" i="3" l="1"/>
  <c r="I67" i="3" s="1"/>
  <c r="H73" i="1"/>
  <c r="H75" i="1" s="1"/>
  <c r="I51" i="1"/>
  <c r="I56" i="1" s="1"/>
  <c r="J63" i="1"/>
  <c r="L63" i="1"/>
  <c r="N63" i="1"/>
  <c r="P63" i="1"/>
  <c r="R63" i="1"/>
  <c r="T63" i="1"/>
  <c r="V63" i="1"/>
  <c r="H63" i="1"/>
  <c r="J60" i="1"/>
  <c r="L60" i="1"/>
  <c r="N60" i="1"/>
  <c r="P60" i="1"/>
  <c r="R60" i="1"/>
  <c r="T60" i="1"/>
  <c r="V60" i="1"/>
  <c r="H60" i="1"/>
  <c r="J57" i="1"/>
  <c r="L57" i="1"/>
  <c r="N57" i="1"/>
  <c r="P57" i="1"/>
  <c r="R57" i="1"/>
  <c r="H57" i="1"/>
  <c r="H56" i="1"/>
  <c r="B11" i="1" l="1"/>
  <c r="N61" i="1" l="1"/>
  <c r="V61" i="1"/>
  <c r="P61" i="1"/>
  <c r="H61" i="1"/>
  <c r="H62" i="1" s="1"/>
  <c r="H66" i="1" s="1"/>
  <c r="R61" i="1"/>
  <c r="L61" i="1"/>
  <c r="J61" i="1"/>
  <c r="T61" i="1"/>
  <c r="E5" i="3"/>
  <c r="B6" i="3"/>
  <c r="E19" i="1"/>
  <c r="E16" i="1"/>
  <c r="E5" i="1" l="1"/>
  <c r="B16" i="3"/>
  <c r="B8" i="1"/>
  <c r="B15" i="1" s="1"/>
  <c r="B17" i="3" l="1"/>
  <c r="E10" i="3" s="1"/>
  <c r="B18" i="3" l="1"/>
  <c r="E6" i="3" s="1"/>
  <c r="E7" i="3" s="1"/>
  <c r="E20" i="3"/>
  <c r="B16" i="1"/>
  <c r="B17" i="1" l="1"/>
  <c r="E10" i="1" s="1"/>
  <c r="E24" i="1" l="1"/>
  <c r="B18" i="1"/>
  <c r="E6" i="1" l="1"/>
  <c r="E7" i="1" s="1"/>
</calcChain>
</file>

<file path=xl/sharedStrings.xml><?xml version="1.0" encoding="utf-8"?>
<sst xmlns="http://schemas.openxmlformats.org/spreadsheetml/2006/main" count="578" uniqueCount="207">
  <si>
    <t>Income</t>
  </si>
  <si>
    <t>Sales</t>
  </si>
  <si>
    <t>Expenses</t>
  </si>
  <si>
    <t>Rent</t>
  </si>
  <si>
    <t xml:space="preserve">Electricity </t>
  </si>
  <si>
    <t>Salary paid</t>
  </si>
  <si>
    <t xml:space="preserve">Raw material  </t>
  </si>
  <si>
    <t>Total Income</t>
  </si>
  <si>
    <t>Total Expenses</t>
  </si>
  <si>
    <t>PBT</t>
  </si>
  <si>
    <t>PAT</t>
  </si>
  <si>
    <t>Tax @ 5%</t>
  </si>
  <si>
    <t>Assets</t>
  </si>
  <si>
    <t>Liabilities</t>
  </si>
  <si>
    <t>Capital</t>
  </si>
  <si>
    <t>Air Conditioner</t>
  </si>
  <si>
    <t>Tables and chairs</t>
  </si>
  <si>
    <t>Table fan</t>
  </si>
  <si>
    <t>Fridge</t>
  </si>
  <si>
    <t>Gas</t>
  </si>
  <si>
    <t>Oven</t>
  </si>
  <si>
    <t>Total assets</t>
  </si>
  <si>
    <t>Total liabilities</t>
  </si>
  <si>
    <t>Recievables</t>
  </si>
  <si>
    <t>Wages</t>
  </si>
  <si>
    <t>Automatic Grill machine</t>
  </si>
  <si>
    <t xml:space="preserve">Land </t>
  </si>
  <si>
    <t>Building</t>
  </si>
  <si>
    <t>Credit sales</t>
  </si>
  <si>
    <t>Bank</t>
  </si>
  <si>
    <t>Accumulated Depreciation</t>
  </si>
  <si>
    <t>Value Net of depreciation</t>
  </si>
  <si>
    <t>Air Cooler</t>
  </si>
  <si>
    <t>Gas Bill</t>
  </si>
  <si>
    <t>Mughlai Restaurant</t>
  </si>
  <si>
    <t>UM19157</t>
  </si>
  <si>
    <t>UM19159</t>
  </si>
  <si>
    <t>Jyotiranjan Dehury</t>
  </si>
  <si>
    <t>Balance Sheet of 2 Mini Restaurants</t>
  </si>
  <si>
    <t>Himadri Sekhar Goswami</t>
  </si>
  <si>
    <t>UM19160</t>
  </si>
  <si>
    <t>Karthik J</t>
  </si>
  <si>
    <t>UM19161</t>
  </si>
  <si>
    <t>Karthik Pradeep</t>
  </si>
  <si>
    <t>UM19169</t>
  </si>
  <si>
    <t>Pragya Sharma</t>
  </si>
  <si>
    <t>Submitted by Group 6</t>
  </si>
  <si>
    <t>Accumulated Retained earnings</t>
  </si>
  <si>
    <t>Cash In Hand</t>
  </si>
  <si>
    <t>We have assumed that the retained earnings accumulated over the past few years have been reinvested in the assets of the restaurant. Granted, there will still be some residual retained earnings of 2 Lakh from previous periods.</t>
  </si>
  <si>
    <t>Balance Sheet as on 01-09-2019 to 30-09-2019</t>
  </si>
  <si>
    <t>Period of Statement</t>
  </si>
  <si>
    <t>Depreciation @ 5% per year</t>
  </si>
  <si>
    <t>The Business has commenced from 2015 (4 years of Operation)</t>
  </si>
  <si>
    <t>Interest</t>
  </si>
  <si>
    <t>No loan has been raised.</t>
  </si>
  <si>
    <t>Direct Raw Material</t>
  </si>
  <si>
    <t>Veg Dum Biriyani</t>
  </si>
  <si>
    <t>Paneer Butter Masala</t>
  </si>
  <si>
    <t>Chicken Roll</t>
  </si>
  <si>
    <t>Rice</t>
  </si>
  <si>
    <t>Dough</t>
  </si>
  <si>
    <t>Vegetable /Chicken stock</t>
  </si>
  <si>
    <t>Paneer</t>
  </si>
  <si>
    <t>Mutton</t>
  </si>
  <si>
    <t>Fish</t>
  </si>
  <si>
    <t>Spices</t>
  </si>
  <si>
    <t>Mutton Biriyani</t>
  </si>
  <si>
    <t>Chicken</t>
  </si>
  <si>
    <t>Direct Labour (14 Hrs per day and 30 days a Month)</t>
  </si>
  <si>
    <t>Qty(gm)</t>
  </si>
  <si>
    <t>Electricity</t>
  </si>
  <si>
    <t>Manufacturing Overheads(Allocation per Unit)</t>
  </si>
  <si>
    <t>Total manufacturing Cost</t>
  </si>
  <si>
    <t>Cost Of Goods Sold</t>
  </si>
  <si>
    <t>Non Manufacturing Over Head (Electricity)</t>
  </si>
  <si>
    <t>Selling and General Expenses</t>
  </si>
  <si>
    <t>Packaging Cost</t>
  </si>
  <si>
    <t>Amt (Rs)</t>
  </si>
  <si>
    <t>Modified</t>
  </si>
  <si>
    <t>Business Model</t>
  </si>
  <si>
    <t>Multiple Dish</t>
  </si>
  <si>
    <t>Ala Carte</t>
  </si>
  <si>
    <t>Sources Revenue</t>
  </si>
  <si>
    <t xml:space="preserve">Food </t>
  </si>
  <si>
    <t>Inventory Management</t>
  </si>
  <si>
    <t>From Whole Seller &amp; Sabji Mandi</t>
  </si>
  <si>
    <t>They Buys in bulk through cash pertaining to the daily operation needs.</t>
  </si>
  <si>
    <t>Yes, they get discount for Bulk purchases depending on the nature of commodity purchased.</t>
  </si>
  <si>
    <t>Cost Collection</t>
  </si>
  <si>
    <t>Material- Raw material puchases</t>
  </si>
  <si>
    <t>Labour- Daily cook</t>
  </si>
  <si>
    <t>Overhead-  salary, Electricity</t>
  </si>
  <si>
    <t>Cost Classification</t>
  </si>
  <si>
    <t>Product Cost- Total Manufacturing Cost</t>
  </si>
  <si>
    <t>Period Cost- SGA</t>
  </si>
  <si>
    <t>Variable Cost-Direct material</t>
  </si>
  <si>
    <t>Fixed Cost- Depreciation, Factory cost, Labour</t>
  </si>
  <si>
    <t xml:space="preserve">Balance Sheet for Mughlai </t>
  </si>
  <si>
    <t>Income statement as on 01-09-2019 to 30-09-2019</t>
  </si>
  <si>
    <t>a. Modification to the initial balance sheet based on the feedback.</t>
  </si>
  <si>
    <t>b. Business Model - What type of outlet are they running (is it an outlet which serve only one dish (meal) or do they provide a-la carte option, do they do home delivery etc.)</t>
  </si>
  <si>
    <t>c. Sources of Revenue - (Food, Beverages, third party food etc)</t>
  </si>
  <si>
    <t>d. Inventory Management - (Where do they buy, how they buy, is it on credit or on cash, do they get bulk discount etc)</t>
  </si>
  <si>
    <t>e. Cost Collection  - What are the cost they have (Materials, labour, overhead)</t>
  </si>
  <si>
    <t>f. Cost Classification - Classify the cost into direct cost, and overhead, product and period costs, fixed and variable etc.</t>
  </si>
  <si>
    <t>Ala-carte restaurant</t>
  </si>
  <si>
    <t>Is there a home delivery option (either directly or through third party)</t>
  </si>
  <si>
    <t>Combination of the above</t>
  </si>
  <si>
    <t>Other things the group finds out during the interaction.</t>
  </si>
  <si>
    <t>What type of business model does the chosen hotel is running</t>
  </si>
  <si>
    <t>Yes</t>
  </si>
  <si>
    <t>Third Party Home Delivery (Swiggy)</t>
  </si>
  <si>
    <t>Other Sources of revenue: Are there any other sources of revenue such as selling third party merchandises like local snacks, cool drinks etc.</t>
  </si>
  <si>
    <t>Sources of Revenue - (Food, Beverages, third party food etc)</t>
  </si>
  <si>
    <t>Daily Items</t>
  </si>
  <si>
    <t>Grocery Items</t>
  </si>
  <si>
    <t>Cost Collection  - What are the cost they have (Materials, labour, overhead)</t>
  </si>
  <si>
    <t>Cost Classification - Classify the cost into direct cost, and overhead, product and period costs, fixed and variable etc.</t>
  </si>
  <si>
    <t>Balance Sheet</t>
  </si>
  <si>
    <t>Income statement-01-09-2019 to 30-09-2019</t>
  </si>
  <si>
    <t>Eat Street Plaza</t>
  </si>
  <si>
    <t>The Business has commenced from 2016 (3 years of Operation)</t>
  </si>
  <si>
    <t>Assumptions</t>
  </si>
  <si>
    <t>5% depreciation has been accounted for, using straight line method on the building.</t>
  </si>
  <si>
    <t>No</t>
  </si>
  <si>
    <t xml:space="preserve">Working hours of the restraunt are 12:00 pm - 3:00pm and 6:00pm- 11:00 pm </t>
  </si>
  <si>
    <t>Third party charges</t>
  </si>
  <si>
    <t>Third Party Charges</t>
  </si>
  <si>
    <t>Third party Charges</t>
  </si>
  <si>
    <t xml:space="preserve">Capital </t>
  </si>
  <si>
    <t>Cash In hand</t>
  </si>
  <si>
    <t>50000 has been withdrawn from bank ( accumulated profits) and has been held as cash in hand for day to day operations</t>
  </si>
  <si>
    <t>Rent Expense</t>
  </si>
  <si>
    <t>*All the data provided is rounded up to the nearest value, in the absence of exact figures.</t>
  </si>
  <si>
    <t>Mughlai</t>
  </si>
  <si>
    <t>No third party merchandise is sold , the revenue is entirely generated out of day to day sales out of listed food items(processed).</t>
  </si>
  <si>
    <t>Restraunt has a policy of credit sales for regular customers.</t>
  </si>
  <si>
    <t>All the puchases are made through cash for which cash in hand is maintained at all times.</t>
  </si>
  <si>
    <r>
      <rPr>
        <b/>
        <sz val="11"/>
        <color theme="1"/>
        <rFont val="Calibri"/>
        <family val="2"/>
        <scheme val="minor"/>
      </rPr>
      <t>Grocery Items</t>
    </r>
    <r>
      <rPr>
        <sz val="11"/>
        <color theme="1"/>
        <rFont val="Calibri"/>
        <family val="2"/>
        <scheme val="minor"/>
      </rPr>
      <t xml:space="preserve"> are purchased on a weekly basis from wholesellers after forecasting the weekly sales.</t>
    </r>
  </si>
  <si>
    <r>
      <t>Most of the</t>
    </r>
    <r>
      <rPr>
        <b/>
        <sz val="11"/>
        <color theme="1"/>
        <rFont val="Calibri"/>
        <family val="2"/>
        <scheme val="minor"/>
      </rPr>
      <t xml:space="preserve"> Daily Items</t>
    </r>
    <r>
      <rPr>
        <sz val="11"/>
        <color theme="1"/>
        <rFont val="Calibri"/>
        <family val="2"/>
        <scheme val="minor"/>
      </rPr>
      <t xml:space="preserve"> are procured from the local vendors and wholesellers (Damana Hatta) . This purchase activity allows discounts on bulk purchases.</t>
    </r>
  </si>
  <si>
    <t>Period Cost is SGA</t>
  </si>
  <si>
    <t>Material</t>
  </si>
  <si>
    <t>Labour</t>
  </si>
  <si>
    <t>Overhead</t>
  </si>
  <si>
    <t>Product Cost Total Manufturing Cost (Raw material + Salary paid + Electricity + Gas Bill )</t>
  </si>
  <si>
    <t>Fixed Cost</t>
  </si>
  <si>
    <t xml:space="preserve">Variable Direct </t>
  </si>
  <si>
    <t xml:space="preserve">Working hours of the restraunt are 12:00 pm - 2:00pm and 6:00pm- 10:30 pm </t>
  </si>
  <si>
    <t>-</t>
  </si>
  <si>
    <t>Since, the restaurant carries out food delivery through swiggy, for which it pays 20% commision ( On average) per order, Hence we have taken 20 % of total sales as the third party charges.</t>
  </si>
  <si>
    <t>Besan Floor</t>
  </si>
  <si>
    <t>Dal(Chana, Toor)</t>
  </si>
  <si>
    <t>Maida, Cornfloor</t>
  </si>
  <si>
    <t>Salt, Sugar</t>
  </si>
  <si>
    <t>Receivables</t>
  </si>
  <si>
    <t>This shows the credit sales which will be recovered later.</t>
  </si>
  <si>
    <t>TAX Rate</t>
  </si>
  <si>
    <t>Salary Paid</t>
  </si>
  <si>
    <t>Additional Information/Assumptions</t>
  </si>
  <si>
    <t xml:space="preserve">Electricity Bill </t>
  </si>
  <si>
    <t>All the income and expenses are deposited or withdrawn form Bank.</t>
  </si>
  <si>
    <t>All the income and expenses are deposited or withdrawn from Bank.</t>
  </si>
  <si>
    <t>Restraunt doesn't have any credit sales.</t>
  </si>
  <si>
    <t>Retained Earnings</t>
  </si>
  <si>
    <t>We have assumed that the retained earnings accumulated over the past few years has been reinvested in the assets of the restaurant. Granted, there will still be some residual retained earnings of 200000 from previous periods.</t>
  </si>
  <si>
    <t>Total Retain Earnings from past period</t>
  </si>
  <si>
    <t>Since it is a small scale restaurant it has been entirely financed through owner's capital.</t>
  </si>
  <si>
    <t>As per GST, a tax percentage of 5 % has been levied.</t>
  </si>
  <si>
    <t>Salary is paid to 7 employees, which includes Cook-2, Helper-2, Waiters-3</t>
  </si>
  <si>
    <t>The expense which is incurred on preparing food.</t>
  </si>
  <si>
    <t>As per GST , 5 % tax rate has been levied</t>
  </si>
  <si>
    <t>Salary is paid to 9 employees, which includes Cooks-3, Helpers-3, Waiters-3</t>
  </si>
  <si>
    <t>The expense that is incurred on preparing food.</t>
  </si>
  <si>
    <t>It includes the total electrical expense of running the restaurant( AC, Fan, Fridge, Griller etc)</t>
  </si>
  <si>
    <t>It includes the total electrical expense of operating the restaurant( AC, Fan, Fridge, Griller etc)</t>
  </si>
  <si>
    <t>Total</t>
  </si>
  <si>
    <t>Chilly panner</t>
  </si>
  <si>
    <t>Veg Fried Rice</t>
  </si>
  <si>
    <t>Chicken Tikka Roll</t>
  </si>
  <si>
    <t>Egg Panner Roll</t>
  </si>
  <si>
    <t>Best Selling Food Item</t>
  </si>
  <si>
    <t>Chicken Manchurian</t>
  </si>
  <si>
    <t>Veg Noodles</t>
  </si>
  <si>
    <t>Noodles</t>
  </si>
  <si>
    <t xml:space="preserve">Chicken Hyd </t>
  </si>
  <si>
    <t>Break Even Analysis</t>
  </si>
  <si>
    <t>Selling Price</t>
  </si>
  <si>
    <t>Variable Cost/ Unit</t>
  </si>
  <si>
    <t>Selling Price/ Unit</t>
  </si>
  <si>
    <t>Contribution/ Unit</t>
  </si>
  <si>
    <t>BEP using these best selling Item</t>
  </si>
  <si>
    <t xml:space="preserve">Units sold every month </t>
  </si>
  <si>
    <t>BEP Units sold within Months</t>
  </si>
  <si>
    <t>Panner Malai Tikka</t>
  </si>
  <si>
    <t>Chicken  Biriyani</t>
  </si>
  <si>
    <t>Naan &amp; Chicken Masala</t>
  </si>
  <si>
    <t>Chicken Curry</t>
  </si>
  <si>
    <t>Kadhai Panner</t>
  </si>
  <si>
    <t>Does the hotel has a pre decided menu (where they serve a pre decided meal with little customization)</t>
  </si>
  <si>
    <t xml:space="preserve"> Is it a pack and take model (where the restaurant only caters through parcel)</t>
  </si>
  <si>
    <t>Major source of Revenue: How much does the restaurant earn from their core business , How much is the sales per day? [Total Income/30]</t>
  </si>
  <si>
    <t>Credit Sales Policy</t>
  </si>
  <si>
    <t>Inventory Management &amp; Procurement- (Where do they buy, how they buy, is it on credit or on cash, do they get bulk discount etc)</t>
  </si>
  <si>
    <t>Monthly Rent of about 40000/- is paid  to run the restraunt .</t>
  </si>
  <si>
    <t>Since the restaurant carries out food delivery through swiggy, for which it pays 20% commision ( On average) per order, Hence we have taken 20 % of total sales as the third party charges.</t>
  </si>
  <si>
    <t>Since, the restaurant carries out 40% sales through food delivery through swiggy, for which it pays 20% commision ( On average) per order, Hence we have taken 20 % of 40% of total sales as the third party charges.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</si>
</sst>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7" x14ac:knownFonts="1">
    <font>
      <sz val="11"/>
      <color theme="1"/>
      <name val="Calibri"/>
      <family val="2"/>
      <scheme val="minor"/>
    </font>
    <font>
      <b/>
      <sz val="11"/>
      <color theme="1"/>
      <name val="Calibri"/>
      <family val="2"/>
      <scheme val="minor"/>
    </font>
    <font>
      <b/>
      <i/>
      <sz val="11"/>
      <color theme="1"/>
      <name val="Calibri"/>
      <family val="2"/>
      <scheme val="minor"/>
    </font>
    <font>
      <sz val="11"/>
      <color theme="0"/>
      <name val="Calibri"/>
      <family val="2"/>
      <scheme val="minor"/>
    </font>
    <font>
      <b/>
      <sz val="18"/>
      <color theme="1"/>
      <name val="Calibri"/>
      <family val="2"/>
      <scheme val="minor"/>
    </font>
    <font>
      <b/>
      <sz val="20"/>
      <color theme="1"/>
      <name val="Calibri"/>
      <family val="2"/>
      <scheme val="minor"/>
    </font>
    <font>
      <b/>
      <sz val="28"/>
      <color theme="0"/>
      <name val="Calibri"/>
      <family val="2"/>
      <scheme val="minor"/>
    </font>
    <font>
      <b/>
      <sz val="22"/>
      <color theme="0"/>
      <name val="Calibri"/>
      <family val="2"/>
      <scheme val="minor"/>
    </font>
    <font>
      <sz val="22"/>
      <color theme="0"/>
      <name val="Calibri"/>
      <family val="2"/>
      <scheme val="minor"/>
    </font>
    <font>
      <sz val="14"/>
      <color theme="0"/>
      <name val="Calibri"/>
      <family val="2"/>
      <scheme val="minor"/>
    </font>
    <font>
      <b/>
      <sz val="14"/>
      <color theme="0"/>
      <name val="Calibri"/>
      <family val="2"/>
      <scheme val="minor"/>
    </font>
    <font>
      <b/>
      <sz val="12"/>
      <color theme="1"/>
      <name val="Calibri"/>
      <family val="2"/>
      <scheme val="minor"/>
    </font>
    <font>
      <b/>
      <sz val="14"/>
      <color theme="1"/>
      <name val="Calibri"/>
      <family val="2"/>
      <scheme val="minor"/>
    </font>
    <font>
      <sz val="12"/>
      <color theme="1"/>
      <name val="Calibri"/>
      <family val="2"/>
      <scheme val="minor"/>
    </font>
    <font>
      <b/>
      <sz val="16"/>
      <color theme="1"/>
      <name val="Calibri"/>
      <family val="2"/>
      <scheme val="minor"/>
    </font>
    <font>
      <sz val="11"/>
      <color theme="2" tint="-0.499984740745262"/>
      <name val="Calibri"/>
      <family val="2"/>
      <scheme val="minor"/>
    </font>
    <font>
      <sz val="11"/>
      <color theme="2" tint="-0.249977111117893"/>
      <name val="Calibri"/>
      <family val="2"/>
      <scheme val="minor"/>
    </font>
  </fonts>
  <fills count="7">
    <fill>
      <patternFill patternType="none"/>
    </fill>
    <fill>
      <patternFill patternType="gray125"/>
    </fill>
    <fill>
      <patternFill patternType="solid">
        <fgColor rgb="FFFFFF00"/>
        <bgColor indexed="64"/>
      </patternFill>
    </fill>
    <fill>
      <patternFill patternType="solid">
        <fgColor theme="3" tint="-0.249977111117893"/>
        <bgColor indexed="64"/>
      </patternFill>
    </fill>
    <fill>
      <patternFill patternType="solid">
        <fgColor theme="5" tint="0.79998168889431442"/>
        <bgColor indexed="64"/>
      </patternFill>
    </fill>
    <fill>
      <patternFill patternType="solid">
        <fgColor theme="0"/>
        <bgColor indexed="64"/>
      </patternFill>
    </fill>
    <fill>
      <patternFill patternType="solid">
        <fgColor theme="4" tint="0.79998168889431442"/>
        <bgColor indexed="64"/>
      </patternFill>
    </fill>
  </fills>
  <borders count="56">
    <border>
      <left/>
      <right/>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diagonal/>
    </border>
    <border>
      <left/>
      <right style="medium">
        <color indexed="64"/>
      </right>
      <top/>
      <bottom/>
      <diagonal/>
    </border>
    <border>
      <left style="thin">
        <color indexed="64"/>
      </left>
      <right style="medium">
        <color indexed="64"/>
      </right>
      <top/>
      <bottom/>
      <diagonal/>
    </border>
    <border>
      <left style="medium">
        <color indexed="64"/>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medium">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medium">
        <color indexed="64"/>
      </right>
      <top style="hair">
        <color indexed="64"/>
      </top>
      <bottom/>
      <diagonal/>
    </border>
    <border>
      <left style="medium">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hair">
        <color indexed="64"/>
      </left>
      <right style="hair">
        <color indexed="64"/>
      </right>
      <top/>
      <bottom style="hair">
        <color indexed="64"/>
      </bottom>
      <diagonal/>
    </border>
    <border>
      <left style="hair">
        <color indexed="64"/>
      </left>
      <right style="medium">
        <color indexed="64"/>
      </right>
      <top/>
      <bottom style="hair">
        <color indexed="64"/>
      </bottom>
      <diagonal/>
    </border>
    <border>
      <left style="medium">
        <color indexed="64"/>
      </left>
      <right style="hair">
        <color indexed="64"/>
      </right>
      <top/>
      <bottom style="hair">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s>
  <cellStyleXfs count="1">
    <xf numFmtId="0" fontId="0" fillId="0" borderId="0"/>
  </cellStyleXfs>
  <cellXfs count="179">
    <xf numFmtId="0" fontId="0" fillId="0" borderId="0" xfId="0"/>
    <xf numFmtId="0" fontId="1" fillId="0" borderId="3" xfId="0" applyFont="1" applyBorder="1"/>
    <xf numFmtId="0" fontId="0" fillId="0" borderId="4" xfId="0" applyBorder="1"/>
    <xf numFmtId="0" fontId="0" fillId="0" borderId="3" xfId="0" applyBorder="1"/>
    <xf numFmtId="3" fontId="0" fillId="0" borderId="4" xfId="0" applyNumberFormat="1" applyBorder="1"/>
    <xf numFmtId="0" fontId="2" fillId="0" borderId="3" xfId="0" applyFont="1" applyBorder="1"/>
    <xf numFmtId="3" fontId="1" fillId="0" borderId="4" xfId="0" applyNumberFormat="1" applyFont="1" applyBorder="1"/>
    <xf numFmtId="0" fontId="1" fillId="0" borderId="4" xfId="0" applyFont="1" applyBorder="1"/>
    <xf numFmtId="0" fontId="1" fillId="0" borderId="5" xfId="0" applyFont="1" applyBorder="1"/>
    <xf numFmtId="3" fontId="1" fillId="0" borderId="6" xfId="0" applyNumberFormat="1" applyFont="1" applyBorder="1"/>
    <xf numFmtId="0" fontId="0" fillId="0" borderId="7" xfId="0" applyFill="1" applyBorder="1"/>
    <xf numFmtId="0" fontId="0" fillId="0" borderId="8" xfId="0" applyBorder="1"/>
    <xf numFmtId="0" fontId="1" fillId="0" borderId="6" xfId="0" applyFont="1" applyBorder="1"/>
    <xf numFmtId="0" fontId="0" fillId="0" borderId="9" xfId="0" applyFill="1" applyBorder="1"/>
    <xf numFmtId="0" fontId="7" fillId="3" borderId="0" xfId="0" applyFont="1" applyFill="1"/>
    <xf numFmtId="0" fontId="3" fillId="3" borderId="0" xfId="0" applyFont="1" applyFill="1"/>
    <xf numFmtId="0" fontId="10" fillId="3" borderId="0" xfId="0" applyFont="1" applyFill="1"/>
    <xf numFmtId="0" fontId="2" fillId="0" borderId="5" xfId="0" applyFont="1" applyBorder="1"/>
    <xf numFmtId="0" fontId="0" fillId="0" borderId="0" xfId="0" applyAlignment="1">
      <alignment horizontal="center"/>
    </xf>
    <xf numFmtId="0" fontId="0" fillId="0" borderId="3" xfId="0" applyFill="1" applyBorder="1"/>
    <xf numFmtId="0" fontId="1" fillId="0" borderId="3" xfId="0" applyFont="1" applyFill="1" applyBorder="1"/>
    <xf numFmtId="0" fontId="0" fillId="0" borderId="0" xfId="0" applyAlignment="1">
      <alignment horizontal="left"/>
    </xf>
    <xf numFmtId="0" fontId="2" fillId="0" borderId="0" xfId="0" applyFont="1" applyBorder="1"/>
    <xf numFmtId="0" fontId="1" fillId="0" borderId="0" xfId="0" applyFont="1" applyBorder="1"/>
    <xf numFmtId="0" fontId="1" fillId="0" borderId="0" xfId="0" applyFont="1" applyAlignment="1">
      <alignment vertical="center"/>
    </xf>
    <xf numFmtId="0" fontId="0" fillId="0" borderId="0" xfId="0" applyAlignment="1">
      <alignment wrapText="1"/>
    </xf>
    <xf numFmtId="0" fontId="0" fillId="0" borderId="0" xfId="0" applyAlignment="1">
      <alignment horizontal="left"/>
    </xf>
    <xf numFmtId="0" fontId="12" fillId="2" borderId="0" xfId="0" applyFont="1" applyFill="1" applyAlignment="1">
      <alignment horizontal="center"/>
    </xf>
    <xf numFmtId="0" fontId="0" fillId="0" borderId="0" xfId="0" applyAlignment="1">
      <alignment horizontal="left"/>
    </xf>
    <xf numFmtId="0" fontId="0" fillId="0" borderId="10" xfId="0" applyBorder="1" applyAlignment="1">
      <alignment horizontal="center"/>
    </xf>
    <xf numFmtId="0" fontId="0" fillId="4" borderId="0" xfId="0" applyFill="1" applyAlignment="1">
      <alignment horizontal="center" wrapText="1"/>
    </xf>
    <xf numFmtId="0" fontId="0" fillId="5" borderId="0" xfId="0" applyFill="1" applyAlignment="1">
      <alignment horizontal="center"/>
    </xf>
    <xf numFmtId="0" fontId="0" fillId="5" borderId="0" xfId="0" applyFill="1" applyAlignment="1">
      <alignment wrapText="1"/>
    </xf>
    <xf numFmtId="0" fontId="0" fillId="5" borderId="0" xfId="0" applyFill="1" applyAlignment="1">
      <alignment horizontal="center" wrapText="1"/>
    </xf>
    <xf numFmtId="0" fontId="0" fillId="5" borderId="0" xfId="0" applyFill="1"/>
    <xf numFmtId="0" fontId="0" fillId="6" borderId="0" xfId="0" applyFill="1"/>
    <xf numFmtId="0" fontId="0" fillId="0" borderId="11" xfId="0" applyBorder="1" applyAlignment="1">
      <alignment horizontal="center"/>
    </xf>
    <xf numFmtId="0" fontId="0" fillId="6" borderId="8" xfId="0" applyFill="1" applyBorder="1"/>
    <xf numFmtId="0" fontId="0" fillId="4" borderId="11" xfId="0" applyFill="1" applyBorder="1" applyAlignment="1">
      <alignment horizontal="center" wrapText="1"/>
    </xf>
    <xf numFmtId="0" fontId="0" fillId="6" borderId="12" xfId="0" applyFill="1" applyBorder="1"/>
    <xf numFmtId="0" fontId="0" fillId="4" borderId="10" xfId="0" applyFill="1" applyBorder="1" applyAlignment="1">
      <alignment horizontal="center" wrapText="1"/>
    </xf>
    <xf numFmtId="0" fontId="0" fillId="6" borderId="8" xfId="0" applyFill="1" applyBorder="1" applyAlignment="1">
      <alignment wrapText="1"/>
    </xf>
    <xf numFmtId="0" fontId="1" fillId="6" borderId="14" xfId="0" applyFont="1" applyFill="1" applyBorder="1" applyAlignment="1">
      <alignment horizontal="center"/>
    </xf>
    <xf numFmtId="0" fontId="1" fillId="4" borderId="17" xfId="0" applyFont="1" applyFill="1" applyBorder="1" applyAlignment="1">
      <alignment horizontal="center" wrapText="1"/>
    </xf>
    <xf numFmtId="0" fontId="0" fillId="0" borderId="18" xfId="0" applyBorder="1" applyAlignment="1">
      <alignment horizontal="center"/>
    </xf>
    <xf numFmtId="0" fontId="0" fillId="0" borderId="19" xfId="0" applyBorder="1" applyAlignment="1">
      <alignment wrapText="1"/>
    </xf>
    <xf numFmtId="0" fontId="0" fillId="4" borderId="19" xfId="0" applyFill="1" applyBorder="1" applyAlignment="1">
      <alignment horizontal="center" wrapText="1"/>
    </xf>
    <xf numFmtId="0" fontId="0" fillId="6" borderId="20" xfId="0" applyFill="1" applyBorder="1" applyAlignment="1">
      <alignment horizontal="center" wrapText="1"/>
    </xf>
    <xf numFmtId="0" fontId="0" fillId="0" borderId="21" xfId="0" applyBorder="1" applyAlignment="1">
      <alignment horizontal="center"/>
    </xf>
    <xf numFmtId="0" fontId="0" fillId="0" borderId="22" xfId="0" applyBorder="1" applyAlignment="1">
      <alignment wrapText="1"/>
    </xf>
    <xf numFmtId="0" fontId="0" fillId="4" borderId="22" xfId="0" applyFill="1" applyBorder="1" applyAlignment="1">
      <alignment horizontal="center" wrapText="1"/>
    </xf>
    <xf numFmtId="0" fontId="0" fillId="6" borderId="23" xfId="0" applyFill="1" applyBorder="1"/>
    <xf numFmtId="0" fontId="0" fillId="6" borderId="23" xfId="0" applyFill="1" applyBorder="1" applyAlignment="1">
      <alignment horizontal="center" wrapText="1"/>
    </xf>
    <xf numFmtId="0" fontId="0" fillId="4" borderId="25" xfId="0" applyFill="1" applyBorder="1" applyAlignment="1">
      <alignment horizontal="center" wrapText="1"/>
    </xf>
    <xf numFmtId="0" fontId="0" fillId="6" borderId="26" xfId="0" applyFill="1" applyBorder="1" applyAlignment="1">
      <alignment horizontal="center" wrapText="1"/>
    </xf>
    <xf numFmtId="2" fontId="0" fillId="6" borderId="20" xfId="0" applyNumberFormat="1" applyFill="1" applyBorder="1" applyAlignment="1">
      <alignment horizontal="center"/>
    </xf>
    <xf numFmtId="2" fontId="0" fillId="4" borderId="22" xfId="0" applyNumberFormat="1" applyFill="1" applyBorder="1" applyAlignment="1">
      <alignment horizontal="center" wrapText="1"/>
    </xf>
    <xf numFmtId="0" fontId="0" fillId="0" borderId="24" xfId="0" applyBorder="1" applyAlignment="1">
      <alignment horizontal="center"/>
    </xf>
    <xf numFmtId="0" fontId="0" fillId="0" borderId="25" xfId="0" applyBorder="1" applyAlignment="1">
      <alignment wrapText="1"/>
    </xf>
    <xf numFmtId="0" fontId="0" fillId="6" borderId="26" xfId="0" applyFill="1" applyBorder="1"/>
    <xf numFmtId="0" fontId="1" fillId="0" borderId="22" xfId="0" applyFont="1" applyBorder="1" applyAlignment="1">
      <alignment wrapText="1"/>
    </xf>
    <xf numFmtId="0" fontId="0" fillId="0" borderId="22" xfId="0" applyBorder="1" applyAlignment="1">
      <alignment horizontal="right" wrapText="1"/>
    </xf>
    <xf numFmtId="0" fontId="0" fillId="0" borderId="22" xfId="0" applyFill="1" applyBorder="1" applyAlignment="1">
      <alignment horizontal="right" wrapText="1"/>
    </xf>
    <xf numFmtId="0" fontId="0" fillId="0" borderId="25" xfId="0" applyBorder="1" applyAlignment="1">
      <alignment horizontal="right"/>
    </xf>
    <xf numFmtId="0" fontId="0" fillId="6" borderId="23" xfId="0" applyFill="1" applyBorder="1" applyAlignment="1">
      <alignment horizontal="center"/>
    </xf>
    <xf numFmtId="0" fontId="12" fillId="2" borderId="0" xfId="0" applyFont="1" applyFill="1" applyAlignment="1">
      <alignment horizontal="center" wrapText="1"/>
    </xf>
    <xf numFmtId="0" fontId="0" fillId="4" borderId="28" xfId="0" applyFill="1" applyBorder="1" applyAlignment="1">
      <alignment horizontal="center" wrapText="1"/>
    </xf>
    <xf numFmtId="0" fontId="0" fillId="6" borderId="29" xfId="0" applyFill="1" applyBorder="1" applyAlignment="1">
      <alignment horizontal="center" wrapText="1"/>
    </xf>
    <xf numFmtId="0" fontId="0" fillId="4" borderId="31" xfId="0" applyFill="1" applyBorder="1" applyAlignment="1">
      <alignment horizontal="center" wrapText="1"/>
    </xf>
    <xf numFmtId="0" fontId="0" fillId="6" borderId="32" xfId="0" applyFill="1" applyBorder="1" applyAlignment="1">
      <alignment horizontal="center" wrapText="1"/>
    </xf>
    <xf numFmtId="0" fontId="13" fillId="0" borderId="10" xfId="0" applyFont="1" applyBorder="1" applyAlignment="1">
      <alignment horizontal="center"/>
    </xf>
    <xf numFmtId="0" fontId="13" fillId="0" borderId="8" xfId="0" applyFont="1" applyBorder="1" applyAlignment="1">
      <alignment horizontal="center"/>
    </xf>
    <xf numFmtId="0" fontId="11" fillId="0" borderId="10" xfId="0" applyFont="1" applyBorder="1" applyAlignment="1">
      <alignment wrapText="1"/>
    </xf>
    <xf numFmtId="0" fontId="13" fillId="0" borderId="0" xfId="0" applyFont="1" applyBorder="1" applyAlignment="1">
      <alignment horizontal="center"/>
    </xf>
    <xf numFmtId="0" fontId="13" fillId="0" borderId="0" xfId="0" applyFont="1"/>
    <xf numFmtId="0" fontId="13" fillId="0" borderId="10" xfId="0" applyFont="1" applyBorder="1" applyAlignment="1">
      <alignment wrapText="1"/>
    </xf>
    <xf numFmtId="0" fontId="13" fillId="0" borderId="0" xfId="0" applyFont="1" applyAlignment="1">
      <alignment wrapText="1"/>
    </xf>
    <xf numFmtId="0" fontId="11" fillId="0" borderId="13" xfId="0" applyFont="1" applyBorder="1" applyAlignment="1">
      <alignment wrapText="1"/>
    </xf>
    <xf numFmtId="164" fontId="13" fillId="0" borderId="10" xfId="0" applyNumberFormat="1" applyFont="1" applyBorder="1" applyAlignment="1">
      <alignment horizontal="center"/>
    </xf>
    <xf numFmtId="164" fontId="13" fillId="0" borderId="8" xfId="0" applyNumberFormat="1" applyFont="1" applyBorder="1" applyAlignment="1">
      <alignment horizontal="center"/>
    </xf>
    <xf numFmtId="164" fontId="13" fillId="0" borderId="0" xfId="0" applyNumberFormat="1" applyFont="1"/>
    <xf numFmtId="164" fontId="13" fillId="0" borderId="0" xfId="0" applyNumberFormat="1" applyFont="1" applyBorder="1" applyAlignment="1">
      <alignment horizontal="center"/>
    </xf>
    <xf numFmtId="0" fontId="11" fillId="0" borderId="11" xfId="0" applyFont="1" applyBorder="1" applyAlignment="1">
      <alignment wrapText="1"/>
    </xf>
    <xf numFmtId="0" fontId="0" fillId="0" borderId="38" xfId="0" applyBorder="1" applyAlignment="1">
      <alignment wrapText="1"/>
    </xf>
    <xf numFmtId="0" fontId="0" fillId="0" borderId="3" xfId="0" applyBorder="1" applyAlignment="1">
      <alignment wrapText="1"/>
    </xf>
    <xf numFmtId="1" fontId="11" fillId="0" borderId="15" xfId="0" applyNumberFormat="1" applyFont="1" applyBorder="1" applyAlignment="1"/>
    <xf numFmtId="0" fontId="11" fillId="0" borderId="0" xfId="0" applyFont="1"/>
    <xf numFmtId="0" fontId="0" fillId="0" borderId="41" xfId="0" applyBorder="1" applyAlignment="1">
      <alignment wrapText="1"/>
    </xf>
    <xf numFmtId="0" fontId="13" fillId="0" borderId="3" xfId="0" applyFont="1" applyBorder="1" applyAlignment="1">
      <alignment wrapText="1"/>
    </xf>
    <xf numFmtId="1" fontId="11" fillId="0" borderId="4" xfId="0" applyNumberFormat="1" applyFont="1" applyBorder="1" applyAlignment="1"/>
    <xf numFmtId="0" fontId="11" fillId="0" borderId="4" xfId="0" applyFont="1" applyBorder="1"/>
    <xf numFmtId="0" fontId="13" fillId="0" borderId="5" xfId="0" applyFont="1" applyBorder="1" applyAlignment="1">
      <alignment wrapText="1"/>
    </xf>
    <xf numFmtId="0" fontId="11" fillId="0" borderId="6" xfId="0" applyFont="1" applyBorder="1"/>
    <xf numFmtId="164" fontId="13" fillId="0" borderId="10" xfId="0" applyNumberFormat="1" applyFont="1" applyBorder="1" applyAlignment="1">
      <alignment horizontal="center"/>
    </xf>
    <xf numFmtId="164" fontId="13" fillId="0" borderId="8" xfId="0" applyNumberFormat="1" applyFont="1" applyBorder="1" applyAlignment="1">
      <alignment horizontal="center"/>
    </xf>
    <xf numFmtId="164" fontId="13" fillId="0" borderId="0" xfId="0" applyNumberFormat="1" applyFont="1" applyBorder="1" applyAlignment="1">
      <alignment horizontal="center"/>
    </xf>
    <xf numFmtId="0" fontId="12" fillId="2" borderId="0" xfId="0" applyFont="1" applyFill="1" applyAlignment="1">
      <alignment horizontal="center"/>
    </xf>
    <xf numFmtId="0" fontId="0" fillId="0" borderId="0" xfId="0" applyAlignment="1">
      <alignment horizontal="left"/>
    </xf>
    <xf numFmtId="0" fontId="0" fillId="0" borderId="22" xfId="0" applyBorder="1" applyAlignment="1">
      <alignment horizontal="center" wrapText="1"/>
    </xf>
    <xf numFmtId="0" fontId="0" fillId="0" borderId="19" xfId="0" applyBorder="1" applyAlignment="1">
      <alignment horizontal="center" wrapText="1"/>
    </xf>
    <xf numFmtId="164" fontId="0" fillId="0" borderId="0" xfId="0" applyNumberFormat="1"/>
    <xf numFmtId="0" fontId="0" fillId="0" borderId="21" xfId="0" applyBorder="1" applyAlignment="1">
      <alignment horizontal="center" vertical="center"/>
    </xf>
    <xf numFmtId="0" fontId="0" fillId="0" borderId="22" xfId="0" applyBorder="1" applyAlignment="1">
      <alignment horizontal="center" vertical="center" wrapText="1"/>
    </xf>
    <xf numFmtId="0" fontId="0" fillId="0" borderId="33" xfId="0" applyBorder="1" applyAlignment="1">
      <alignment wrapText="1"/>
    </xf>
    <xf numFmtId="0" fontId="6" fillId="3" borderId="0" xfId="0" applyFont="1" applyFill="1" applyAlignment="1">
      <alignment horizontal="center"/>
    </xf>
    <xf numFmtId="0" fontId="8" fillId="3" borderId="0" xfId="0" applyFont="1" applyFill="1" applyAlignment="1">
      <alignment horizontal="center"/>
    </xf>
    <xf numFmtId="0" fontId="9" fillId="3" borderId="0" xfId="0" applyFont="1" applyFill="1" applyAlignment="1">
      <alignment horizontal="center"/>
    </xf>
    <xf numFmtId="0" fontId="0" fillId="0" borderId="27" xfId="0" applyBorder="1" applyAlignment="1">
      <alignment horizontal="center" vertical="center" wrapText="1"/>
    </xf>
    <xf numFmtId="0" fontId="0" fillId="0" borderId="45" xfId="0" applyBorder="1" applyAlignment="1">
      <alignment horizontal="center" vertical="center" wrapText="1"/>
    </xf>
    <xf numFmtId="0" fontId="0" fillId="0" borderId="28" xfId="0" applyBorder="1" applyAlignment="1">
      <alignment horizontal="center" vertical="center" wrapText="1"/>
    </xf>
    <xf numFmtId="0" fontId="0" fillId="0" borderId="43" xfId="0" applyBorder="1" applyAlignment="1">
      <alignment horizontal="center" vertical="center" wrapText="1"/>
    </xf>
    <xf numFmtId="0" fontId="0" fillId="0" borderId="27" xfId="0" applyBorder="1" applyAlignment="1">
      <alignment horizontal="center" vertical="center"/>
    </xf>
    <xf numFmtId="0" fontId="0" fillId="0" borderId="45" xfId="0" applyBorder="1" applyAlignment="1">
      <alignment horizontal="center" vertical="center"/>
    </xf>
    <xf numFmtId="0" fontId="0" fillId="4" borderId="28" xfId="0" applyFill="1" applyBorder="1" applyAlignment="1">
      <alignment horizontal="center" vertical="center" wrapText="1"/>
    </xf>
    <xf numFmtId="0" fontId="0" fillId="4" borderId="43" xfId="0" applyFill="1" applyBorder="1" applyAlignment="1">
      <alignment horizontal="center" vertical="center" wrapText="1"/>
    </xf>
    <xf numFmtId="0" fontId="0" fillId="6" borderId="29" xfId="0" applyFill="1" applyBorder="1" applyAlignment="1">
      <alignment horizontal="center" vertical="center" wrapText="1"/>
    </xf>
    <xf numFmtId="0" fontId="0" fillId="6" borderId="44" xfId="0" applyFill="1" applyBorder="1" applyAlignment="1">
      <alignment horizontal="center" vertical="center" wrapText="1"/>
    </xf>
    <xf numFmtId="0" fontId="12" fillId="0" borderId="19" xfId="0" applyFont="1" applyBorder="1" applyAlignment="1">
      <alignment horizontal="center" wrapText="1"/>
    </xf>
    <xf numFmtId="0" fontId="12" fillId="0" borderId="20" xfId="0" applyFont="1" applyBorder="1" applyAlignment="1">
      <alignment horizontal="center" wrapText="1"/>
    </xf>
    <xf numFmtId="0" fontId="0" fillId="0" borderId="30" xfId="0" applyBorder="1" applyAlignment="1">
      <alignment horizontal="center" vertical="center"/>
    </xf>
    <xf numFmtId="0" fontId="0" fillId="0" borderId="21" xfId="0" applyBorder="1" applyAlignment="1">
      <alignment horizontal="center" vertical="center"/>
    </xf>
    <xf numFmtId="0" fontId="0" fillId="0" borderId="24" xfId="0" applyBorder="1" applyAlignment="1">
      <alignment horizontal="center" vertical="center"/>
    </xf>
    <xf numFmtId="0" fontId="12" fillId="0" borderId="15" xfId="0" applyFont="1" applyBorder="1" applyAlignment="1">
      <alignment horizontal="center" wrapText="1"/>
    </xf>
    <xf numFmtId="0" fontId="12" fillId="0" borderId="12" xfId="0" applyFont="1" applyBorder="1" applyAlignment="1">
      <alignment horizontal="center" wrapText="1"/>
    </xf>
    <xf numFmtId="0" fontId="0" fillId="0" borderId="22" xfId="0" applyBorder="1" applyAlignment="1">
      <alignment horizontal="left" wrapText="1"/>
    </xf>
    <xf numFmtId="0" fontId="0" fillId="0" borderId="23" xfId="0" applyBorder="1" applyAlignment="1">
      <alignment horizontal="left" wrapText="1"/>
    </xf>
    <xf numFmtId="0" fontId="0" fillId="0" borderId="25" xfId="0" applyBorder="1" applyAlignment="1">
      <alignment horizontal="left" wrapText="1"/>
    </xf>
    <xf numFmtId="0" fontId="0" fillId="0" borderId="26" xfId="0" applyBorder="1" applyAlignment="1">
      <alignment horizontal="left" wrapText="1"/>
    </xf>
    <xf numFmtId="0" fontId="0" fillId="0" borderId="22" xfId="0" applyBorder="1" applyAlignment="1">
      <alignment horizontal="center" vertical="center" wrapText="1"/>
    </xf>
    <xf numFmtId="0" fontId="0" fillId="0" borderId="25" xfId="0" applyBorder="1" applyAlignment="1">
      <alignment horizontal="center" vertical="center" wrapText="1"/>
    </xf>
    <xf numFmtId="0" fontId="0" fillId="0" borderId="31" xfId="0" applyBorder="1" applyAlignment="1">
      <alignment horizontal="center" vertical="center" wrapText="1"/>
    </xf>
    <xf numFmtId="0" fontId="0" fillId="0" borderId="28" xfId="0" applyBorder="1" applyAlignment="1">
      <alignment horizontal="center" wrapText="1"/>
    </xf>
    <xf numFmtId="0" fontId="0" fillId="0" borderId="43" xfId="0" applyBorder="1" applyAlignment="1">
      <alignment horizontal="center" wrapText="1"/>
    </xf>
    <xf numFmtId="0" fontId="11" fillId="0" borderId="11" xfId="0" applyFont="1" applyBorder="1" applyAlignment="1">
      <alignment horizontal="center"/>
    </xf>
    <xf numFmtId="0" fontId="11" fillId="0" borderId="12" xfId="0" applyFont="1" applyBorder="1" applyAlignment="1">
      <alignment horizontal="center"/>
    </xf>
    <xf numFmtId="0" fontId="11" fillId="0" borderId="15" xfId="0" applyFont="1" applyBorder="1" applyAlignment="1">
      <alignment horizontal="center"/>
    </xf>
    <xf numFmtId="0" fontId="5" fillId="0" borderId="0" xfId="0" applyFont="1" applyAlignment="1">
      <alignment horizontal="center"/>
    </xf>
    <xf numFmtId="0" fontId="0" fillId="0" borderId="0" xfId="0" applyAlignment="1">
      <alignment horizontal="left" wrapText="1"/>
    </xf>
    <xf numFmtId="0" fontId="1" fillId="0" borderId="0" xfId="0" applyFont="1" applyAlignment="1">
      <alignment horizontal="center"/>
    </xf>
    <xf numFmtId="0" fontId="1" fillId="2" borderId="1" xfId="0" applyFont="1" applyFill="1" applyBorder="1" applyAlignment="1">
      <alignment horizontal="center"/>
    </xf>
    <xf numFmtId="0" fontId="1" fillId="2" borderId="2" xfId="0" applyFont="1" applyFill="1" applyBorder="1" applyAlignment="1">
      <alignment horizontal="center"/>
    </xf>
    <xf numFmtId="0" fontId="12" fillId="2" borderId="0" xfId="0" applyFont="1" applyFill="1" applyAlignment="1">
      <alignment horizontal="center"/>
    </xf>
    <xf numFmtId="164" fontId="13" fillId="0" borderId="10" xfId="0" applyNumberFormat="1" applyFont="1" applyBorder="1" applyAlignment="1">
      <alignment horizontal="center"/>
    </xf>
    <xf numFmtId="164" fontId="13" fillId="0" borderId="8" xfId="0" applyNumberFormat="1" applyFont="1" applyBorder="1" applyAlignment="1">
      <alignment horizontal="center"/>
    </xf>
    <xf numFmtId="164" fontId="13" fillId="0" borderId="46" xfId="0" applyNumberFormat="1" applyFont="1" applyBorder="1" applyAlignment="1">
      <alignment horizontal="center"/>
    </xf>
    <xf numFmtId="164" fontId="13" fillId="0" borderId="48" xfId="0" applyNumberFormat="1" applyFont="1" applyBorder="1" applyAlignment="1">
      <alignment horizontal="center"/>
    </xf>
    <xf numFmtId="164" fontId="13" fillId="0" borderId="47" xfId="0" applyNumberFormat="1" applyFont="1" applyBorder="1" applyAlignment="1">
      <alignment horizontal="center"/>
    </xf>
    <xf numFmtId="164" fontId="13" fillId="0" borderId="13" xfId="0" applyNumberFormat="1" applyFont="1" applyBorder="1" applyAlignment="1">
      <alignment horizontal="center"/>
    </xf>
    <xf numFmtId="164" fontId="13" fillId="0" borderId="14" xfId="0" applyNumberFormat="1" applyFont="1" applyBorder="1" applyAlignment="1">
      <alignment horizontal="center"/>
    </xf>
    <xf numFmtId="164" fontId="13" fillId="0" borderId="54" xfId="0" applyNumberFormat="1" applyFont="1" applyBorder="1" applyAlignment="1">
      <alignment horizontal="center"/>
    </xf>
    <xf numFmtId="164" fontId="13" fillId="0" borderId="55" xfId="0" applyNumberFormat="1" applyFont="1" applyBorder="1" applyAlignment="1">
      <alignment horizontal="center"/>
    </xf>
    <xf numFmtId="164" fontId="13" fillId="0" borderId="51" xfId="0" applyNumberFormat="1" applyFont="1" applyBorder="1" applyAlignment="1">
      <alignment horizontal="center"/>
    </xf>
    <xf numFmtId="164" fontId="13" fillId="0" borderId="53" xfId="0" applyNumberFormat="1" applyFont="1" applyBorder="1" applyAlignment="1">
      <alignment horizontal="center"/>
    </xf>
    <xf numFmtId="164" fontId="13" fillId="0" borderId="52" xfId="0" applyNumberFormat="1" applyFont="1" applyBorder="1" applyAlignment="1">
      <alignment horizontal="center"/>
    </xf>
    <xf numFmtId="0" fontId="0" fillId="0" borderId="37" xfId="0" applyBorder="1" applyAlignment="1">
      <alignment horizontal="center"/>
    </xf>
    <xf numFmtId="3" fontId="0" fillId="0" borderId="49" xfId="0" applyNumberFormat="1" applyBorder="1" applyAlignment="1">
      <alignment horizontal="center"/>
    </xf>
    <xf numFmtId="3" fontId="0" fillId="0" borderId="50" xfId="0" applyNumberFormat="1" applyBorder="1" applyAlignment="1">
      <alignment horizontal="center"/>
    </xf>
    <xf numFmtId="3" fontId="0" fillId="0" borderId="2" xfId="0" applyNumberFormat="1" applyBorder="1" applyAlignment="1">
      <alignment horizontal="center"/>
    </xf>
    <xf numFmtId="0" fontId="14" fillId="0" borderId="33" xfId="0" applyFont="1" applyBorder="1" applyAlignment="1">
      <alignment horizontal="center" wrapText="1"/>
    </xf>
    <xf numFmtId="0" fontId="14" fillId="0" borderId="37" xfId="0" applyFont="1" applyBorder="1" applyAlignment="1">
      <alignment horizontal="center" wrapText="1"/>
    </xf>
    <xf numFmtId="0" fontId="14" fillId="0" borderId="34" xfId="0" applyFont="1" applyBorder="1" applyAlignment="1">
      <alignment horizontal="center" wrapText="1"/>
    </xf>
    <xf numFmtId="0" fontId="0" fillId="0" borderId="34" xfId="0" applyBorder="1" applyAlignment="1">
      <alignment horizontal="center"/>
    </xf>
    <xf numFmtId="0" fontId="0" fillId="0" borderId="0" xfId="0" applyAlignment="1">
      <alignment horizontal="left"/>
    </xf>
    <xf numFmtId="0" fontId="1" fillId="2" borderId="1" xfId="0" applyFont="1" applyFill="1" applyBorder="1" applyAlignment="1">
      <alignment horizontal="center" wrapText="1"/>
    </xf>
    <xf numFmtId="0" fontId="1" fillId="2" borderId="2" xfId="0" applyFont="1" applyFill="1" applyBorder="1" applyAlignment="1">
      <alignment horizontal="center" wrapText="1"/>
    </xf>
    <xf numFmtId="0" fontId="4" fillId="0" borderId="0" xfId="0" applyFont="1" applyAlignment="1">
      <alignment horizontal="center"/>
    </xf>
    <xf numFmtId="164" fontId="13" fillId="0" borderId="0" xfId="0" applyNumberFormat="1" applyFont="1" applyBorder="1" applyAlignment="1">
      <alignment horizontal="center"/>
    </xf>
    <xf numFmtId="164" fontId="13" fillId="0" borderId="16" xfId="0" applyNumberFormat="1" applyFont="1" applyBorder="1" applyAlignment="1">
      <alignment horizontal="center"/>
    </xf>
    <xf numFmtId="0" fontId="0" fillId="0" borderId="15" xfId="0" applyBorder="1" applyAlignment="1">
      <alignment horizontal="center"/>
    </xf>
    <xf numFmtId="3" fontId="0" fillId="0" borderId="36" xfId="0" applyNumberFormat="1" applyBorder="1" applyAlignment="1">
      <alignment horizontal="center"/>
    </xf>
    <xf numFmtId="0" fontId="0" fillId="0" borderId="36" xfId="0" applyBorder="1" applyAlignment="1">
      <alignment horizontal="center"/>
    </xf>
    <xf numFmtId="0" fontId="0" fillId="0" borderId="39" xfId="0" applyBorder="1" applyAlignment="1">
      <alignment horizontal="center"/>
    </xf>
    <xf numFmtId="164" fontId="13" fillId="0" borderId="35" xfId="0" applyNumberFormat="1" applyFont="1" applyBorder="1" applyAlignment="1">
      <alignment horizontal="center"/>
    </xf>
    <xf numFmtId="164" fontId="13" fillId="0" borderId="4" xfId="0" applyNumberFormat="1" applyFont="1" applyBorder="1" applyAlignment="1">
      <alignment horizontal="center"/>
    </xf>
    <xf numFmtId="164" fontId="13" fillId="0" borderId="42" xfId="0" applyNumberFormat="1" applyFont="1" applyBorder="1" applyAlignment="1">
      <alignment horizontal="center"/>
    </xf>
    <xf numFmtId="164" fontId="13" fillId="0" borderId="40" xfId="0" applyNumberFormat="1" applyFont="1" applyBorder="1" applyAlignment="1">
      <alignment horizontal="center"/>
    </xf>
    <xf numFmtId="164" fontId="13" fillId="0" borderId="6" xfId="0" applyNumberFormat="1" applyFont="1" applyBorder="1" applyAlignment="1">
      <alignment horizontal="center"/>
    </xf>
    <xf numFmtId="0" fontId="15" fillId="0" borderId="0" xfId="0" applyFont="1"/>
    <xf numFmtId="0" fontId="16"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040663-42FF-446E-9324-CA3B3572B697}">
  <sheetPr>
    <tabColor rgb="FF002060"/>
  </sheetPr>
  <dimension ref="D7:P15"/>
  <sheetViews>
    <sheetView tabSelected="1" workbookViewId="0">
      <selection activeCell="D8" sqref="D8:O8"/>
    </sheetView>
  </sheetViews>
  <sheetFormatPr defaultColWidth="9.109375" defaultRowHeight="14.4" x14ac:dyDescent="0.3"/>
  <cols>
    <col min="1" max="7" width="9.109375" style="15"/>
    <col min="8" max="8" width="12.5546875" style="15" bestFit="1" customWidth="1"/>
    <col min="9" max="16384" width="9.109375" style="15"/>
  </cols>
  <sheetData>
    <row r="7" spans="4:16" ht="36.6" x14ac:dyDescent="0.7">
      <c r="D7" s="104" t="s">
        <v>38</v>
      </c>
      <c r="E7" s="104"/>
      <c r="F7" s="104"/>
      <c r="G7" s="104"/>
      <c r="H7" s="104"/>
      <c r="I7" s="104"/>
      <c r="J7" s="104"/>
      <c r="K7" s="104"/>
      <c r="L7" s="104"/>
      <c r="M7" s="104"/>
      <c r="N7" s="104"/>
      <c r="O7" s="104"/>
      <c r="P7" s="14"/>
    </row>
    <row r="8" spans="4:16" ht="28.8" x14ac:dyDescent="0.55000000000000004">
      <c r="D8" s="105" t="s">
        <v>46</v>
      </c>
      <c r="E8" s="105"/>
      <c r="F8" s="105"/>
      <c r="G8" s="105"/>
      <c r="H8" s="105"/>
      <c r="I8" s="105"/>
      <c r="J8" s="105"/>
      <c r="K8" s="105"/>
      <c r="L8" s="105"/>
      <c r="M8" s="105"/>
      <c r="N8" s="105"/>
      <c r="O8" s="105"/>
      <c r="P8" s="14"/>
    </row>
    <row r="9" spans="4:16" ht="18" x14ac:dyDescent="0.35">
      <c r="G9" s="106"/>
      <c r="H9" s="106"/>
      <c r="I9" s="106"/>
      <c r="J9" s="106"/>
      <c r="K9" s="106"/>
    </row>
    <row r="10" spans="4:16" ht="18" x14ac:dyDescent="0.35">
      <c r="H10" s="16" t="s">
        <v>35</v>
      </c>
      <c r="I10" s="16" t="s">
        <v>39</v>
      </c>
      <c r="J10" s="16"/>
      <c r="K10" s="16"/>
    </row>
    <row r="11" spans="4:16" ht="18" x14ac:dyDescent="0.35">
      <c r="H11" s="16" t="s">
        <v>36</v>
      </c>
      <c r="I11" s="16" t="s">
        <v>37</v>
      </c>
      <c r="J11" s="16"/>
      <c r="K11" s="16"/>
    </row>
    <row r="12" spans="4:16" ht="18" x14ac:dyDescent="0.35">
      <c r="H12" s="16" t="s">
        <v>40</v>
      </c>
      <c r="I12" s="16" t="s">
        <v>41</v>
      </c>
      <c r="J12" s="16"/>
      <c r="K12" s="16"/>
    </row>
    <row r="13" spans="4:16" ht="18" x14ac:dyDescent="0.35">
      <c r="H13" s="16" t="s">
        <v>42</v>
      </c>
      <c r="I13" s="16" t="s">
        <v>43</v>
      </c>
      <c r="J13" s="16"/>
      <c r="K13" s="16"/>
    </row>
    <row r="14" spans="4:16" ht="18" x14ac:dyDescent="0.35">
      <c r="H14" s="16" t="s">
        <v>44</v>
      </c>
      <c r="I14" s="16" t="s">
        <v>45</v>
      </c>
      <c r="J14" s="16"/>
      <c r="K14" s="16"/>
    </row>
    <row r="15" spans="4:16" ht="18" x14ac:dyDescent="0.35">
      <c r="H15" s="16"/>
      <c r="J15" s="16"/>
    </row>
  </sheetData>
  <mergeCells count="3">
    <mergeCell ref="D7:O7"/>
    <mergeCell ref="D8:O8"/>
    <mergeCell ref="G9:K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2F3C97-8372-4C8B-96B1-2778B7F08214}">
  <dimension ref="A1:F599"/>
  <sheetViews>
    <sheetView topLeftCell="A15" zoomScale="84" zoomScaleNormal="85" workbookViewId="0">
      <selection activeCell="D20" sqref="D20:D21"/>
    </sheetView>
  </sheetViews>
  <sheetFormatPr defaultRowHeight="14.4" x14ac:dyDescent="0.3"/>
  <cols>
    <col min="1" max="1" width="5.109375" style="18" customWidth="1"/>
    <col min="2" max="2" width="74.6640625" style="25" customWidth="1"/>
    <col min="3" max="3" width="32.109375" style="30" customWidth="1"/>
    <col min="4" max="4" width="30" style="35" customWidth="1"/>
    <col min="5" max="5" width="36.5546875" customWidth="1"/>
    <col min="6" max="6" width="13.5546875" bestFit="1" customWidth="1"/>
  </cols>
  <sheetData>
    <row r="1" spans="1:6" hidden="1" x14ac:dyDescent="0.3">
      <c r="C1" s="38"/>
      <c r="D1" s="39"/>
    </row>
    <row r="2" spans="1:6" hidden="1" x14ac:dyDescent="0.3">
      <c r="A2" s="18">
        <v>1</v>
      </c>
      <c r="B2" s="25" t="s">
        <v>79</v>
      </c>
      <c r="C2" s="40"/>
      <c r="D2" s="37"/>
    </row>
    <row r="3" spans="1:6" hidden="1" x14ac:dyDescent="0.3">
      <c r="A3" s="18">
        <v>2</v>
      </c>
      <c r="B3" s="25" t="s">
        <v>80</v>
      </c>
      <c r="C3" s="40" t="s">
        <v>81</v>
      </c>
      <c r="D3" s="37" t="s">
        <v>82</v>
      </c>
    </row>
    <row r="4" spans="1:6" hidden="1" x14ac:dyDescent="0.3">
      <c r="A4" s="18">
        <v>3</v>
      </c>
      <c r="B4" s="25" t="s">
        <v>83</v>
      </c>
      <c r="C4" s="40" t="s">
        <v>84</v>
      </c>
      <c r="D4" s="37"/>
    </row>
    <row r="5" spans="1:6" ht="43.2" hidden="1" x14ac:dyDescent="0.3">
      <c r="A5" s="18">
        <v>4</v>
      </c>
      <c r="B5" s="25" t="s">
        <v>85</v>
      </c>
      <c r="C5" s="40" t="s">
        <v>86</v>
      </c>
      <c r="D5" s="41" t="s">
        <v>87</v>
      </c>
      <c r="E5" s="25" t="s">
        <v>88</v>
      </c>
    </row>
    <row r="6" spans="1:6" hidden="1" x14ac:dyDescent="0.3">
      <c r="A6" s="18">
        <v>5</v>
      </c>
      <c r="B6" s="25" t="s">
        <v>89</v>
      </c>
      <c r="C6" s="40" t="s">
        <v>90</v>
      </c>
      <c r="D6" s="37" t="s">
        <v>91</v>
      </c>
      <c r="E6" t="s">
        <v>92</v>
      </c>
    </row>
    <row r="7" spans="1:6" ht="28.8" hidden="1" x14ac:dyDescent="0.3">
      <c r="A7" s="18">
        <v>6</v>
      </c>
      <c r="B7" s="25" t="s">
        <v>93</v>
      </c>
      <c r="C7" s="40" t="s">
        <v>94</v>
      </c>
      <c r="D7" s="37" t="s">
        <v>95</v>
      </c>
      <c r="E7" t="s">
        <v>97</v>
      </c>
      <c r="F7" t="s">
        <v>96</v>
      </c>
    </row>
    <row r="8" spans="1:6" hidden="1" x14ac:dyDescent="0.3">
      <c r="C8" s="40"/>
      <c r="D8" s="37"/>
    </row>
    <row r="9" spans="1:6" hidden="1" x14ac:dyDescent="0.3">
      <c r="B9" s="25" t="s">
        <v>100</v>
      </c>
      <c r="C9" s="40"/>
      <c r="D9" s="37"/>
    </row>
    <row r="10" spans="1:6" ht="28.8" hidden="1" x14ac:dyDescent="0.3">
      <c r="B10" s="25" t="s">
        <v>101</v>
      </c>
      <c r="C10" s="40"/>
      <c r="D10" s="37"/>
    </row>
    <row r="11" spans="1:6" hidden="1" x14ac:dyDescent="0.3">
      <c r="B11" s="25" t="s">
        <v>102</v>
      </c>
      <c r="C11" s="40"/>
      <c r="D11" s="37"/>
    </row>
    <row r="12" spans="1:6" ht="28.8" hidden="1" x14ac:dyDescent="0.3">
      <c r="B12" s="25" t="s">
        <v>103</v>
      </c>
      <c r="C12" s="40"/>
      <c r="D12" s="37"/>
    </row>
    <row r="13" spans="1:6" hidden="1" x14ac:dyDescent="0.3">
      <c r="B13" s="25" t="s">
        <v>104</v>
      </c>
      <c r="C13" s="40"/>
      <c r="D13" s="37"/>
    </row>
    <row r="14" spans="1:6" ht="28.8" hidden="1" x14ac:dyDescent="0.3">
      <c r="B14" s="25" t="s">
        <v>105</v>
      </c>
      <c r="C14" s="40"/>
      <c r="D14" s="37"/>
    </row>
    <row r="15" spans="1:6" ht="15" thickBot="1" x14ac:dyDescent="0.35">
      <c r="C15" s="43" t="s">
        <v>135</v>
      </c>
      <c r="D15" s="42" t="s">
        <v>121</v>
      </c>
    </row>
    <row r="16" spans="1:6" ht="18.600000000000001" thickBot="1" x14ac:dyDescent="0.4">
      <c r="A16" s="36"/>
      <c r="B16" s="122" t="s">
        <v>80</v>
      </c>
      <c r="C16" s="122"/>
      <c r="D16" s="123"/>
    </row>
    <row r="17" spans="1:5" x14ac:dyDescent="0.3">
      <c r="A17" s="44">
        <v>1</v>
      </c>
      <c r="B17" s="99" t="s">
        <v>110</v>
      </c>
      <c r="C17" s="46" t="s">
        <v>106</v>
      </c>
      <c r="D17" s="47" t="s">
        <v>106</v>
      </c>
    </row>
    <row r="18" spans="1:5" ht="28.95" customHeight="1" x14ac:dyDescent="0.3">
      <c r="A18" s="107">
        <v>2</v>
      </c>
      <c r="B18" s="131" t="s">
        <v>199</v>
      </c>
      <c r="C18" s="113" t="s">
        <v>125</v>
      </c>
      <c r="D18" s="115" t="s">
        <v>125</v>
      </c>
    </row>
    <row r="19" spans="1:5" x14ac:dyDescent="0.3">
      <c r="A19" s="108"/>
      <c r="B19" s="132"/>
      <c r="C19" s="114"/>
      <c r="D19" s="116"/>
    </row>
    <row r="20" spans="1:5" x14ac:dyDescent="0.3">
      <c r="A20" s="111">
        <v>4</v>
      </c>
      <c r="B20" s="109" t="s">
        <v>200</v>
      </c>
      <c r="C20" s="113" t="s">
        <v>111</v>
      </c>
      <c r="D20" s="115" t="s">
        <v>111</v>
      </c>
    </row>
    <row r="21" spans="1:5" x14ac:dyDescent="0.3">
      <c r="A21" s="112"/>
      <c r="B21" s="110"/>
      <c r="C21" s="114"/>
      <c r="D21" s="116"/>
    </row>
    <row r="22" spans="1:5" x14ac:dyDescent="0.3">
      <c r="A22" s="48">
        <v>6</v>
      </c>
      <c r="B22" s="98" t="s">
        <v>107</v>
      </c>
      <c r="C22" s="50" t="s">
        <v>112</v>
      </c>
      <c r="D22" s="52" t="s">
        <v>112</v>
      </c>
    </row>
    <row r="23" spans="1:5" x14ac:dyDescent="0.3">
      <c r="A23" s="48">
        <v>7</v>
      </c>
      <c r="B23" s="98" t="s">
        <v>108</v>
      </c>
      <c r="C23" s="50" t="s">
        <v>111</v>
      </c>
      <c r="D23" s="52" t="s">
        <v>111</v>
      </c>
    </row>
    <row r="24" spans="1:5" ht="53.25" customHeight="1" x14ac:dyDescent="0.3">
      <c r="A24" s="120">
        <v>8</v>
      </c>
      <c r="B24" s="128" t="s">
        <v>109</v>
      </c>
      <c r="C24" s="50" t="s">
        <v>126</v>
      </c>
      <c r="D24" s="52" t="s">
        <v>148</v>
      </c>
    </row>
    <row r="25" spans="1:5" ht="31.5" customHeight="1" thickBot="1" x14ac:dyDescent="0.35">
      <c r="A25" s="121"/>
      <c r="B25" s="129"/>
      <c r="C25" s="53" t="s">
        <v>137</v>
      </c>
      <c r="D25" s="54" t="s">
        <v>163</v>
      </c>
      <c r="E25" s="100"/>
    </row>
    <row r="26" spans="1:5" ht="18.75" customHeight="1" thickBot="1" x14ac:dyDescent="0.4">
      <c r="A26" s="29"/>
      <c r="B26" s="122" t="s">
        <v>114</v>
      </c>
      <c r="C26" s="122"/>
      <c r="D26" s="123"/>
    </row>
    <row r="27" spans="1:5" ht="28.8" x14ac:dyDescent="0.3">
      <c r="A27" s="44">
        <v>1</v>
      </c>
      <c r="B27" s="45" t="s">
        <v>201</v>
      </c>
      <c r="C27" s="56">
        <v>17366.666666666701</v>
      </c>
      <c r="D27" s="55">
        <v>18333.333333333332</v>
      </c>
    </row>
    <row r="28" spans="1:5" ht="28.8" x14ac:dyDescent="0.3">
      <c r="A28" s="48">
        <v>2</v>
      </c>
      <c r="B28" s="102" t="s">
        <v>202</v>
      </c>
      <c r="C28" s="56" t="s">
        <v>137</v>
      </c>
      <c r="D28" s="52" t="s">
        <v>163</v>
      </c>
    </row>
    <row r="29" spans="1:5" ht="57.6" x14ac:dyDescent="0.3">
      <c r="A29" s="101">
        <v>3</v>
      </c>
      <c r="B29" s="102" t="s">
        <v>113</v>
      </c>
      <c r="C29" s="50" t="s">
        <v>136</v>
      </c>
      <c r="D29" s="52" t="s">
        <v>136</v>
      </c>
    </row>
    <row r="30" spans="1:5" ht="15" thickBot="1" x14ac:dyDescent="0.35">
      <c r="A30" s="57"/>
      <c r="B30" s="58"/>
      <c r="C30" s="53"/>
      <c r="D30" s="59"/>
    </row>
    <row r="31" spans="1:5" ht="37.5" customHeight="1" x14ac:dyDescent="0.35">
      <c r="A31" s="44"/>
      <c r="B31" s="117" t="s">
        <v>203</v>
      </c>
      <c r="C31" s="117"/>
      <c r="D31" s="118"/>
    </row>
    <row r="32" spans="1:5" x14ac:dyDescent="0.3">
      <c r="A32" s="120">
        <v>1</v>
      </c>
      <c r="B32" s="128" t="s">
        <v>115</v>
      </c>
      <c r="C32" s="50" t="s">
        <v>62</v>
      </c>
      <c r="D32" s="52" t="s">
        <v>62</v>
      </c>
    </row>
    <row r="33" spans="1:4" x14ac:dyDescent="0.3">
      <c r="A33" s="120"/>
      <c r="B33" s="128"/>
      <c r="C33" s="50" t="s">
        <v>63</v>
      </c>
      <c r="D33" s="52" t="s">
        <v>63</v>
      </c>
    </row>
    <row r="34" spans="1:4" x14ac:dyDescent="0.3">
      <c r="A34" s="120"/>
      <c r="B34" s="128"/>
      <c r="C34" s="50" t="s">
        <v>68</v>
      </c>
      <c r="D34" s="52" t="s">
        <v>68</v>
      </c>
    </row>
    <row r="35" spans="1:4" x14ac:dyDescent="0.3">
      <c r="A35" s="120"/>
      <c r="B35" s="128"/>
      <c r="C35" s="50" t="s">
        <v>64</v>
      </c>
      <c r="D35" s="52" t="s">
        <v>64</v>
      </c>
    </row>
    <row r="36" spans="1:4" x14ac:dyDescent="0.3">
      <c r="A36" s="120"/>
      <c r="B36" s="128"/>
      <c r="C36" s="50" t="s">
        <v>65</v>
      </c>
      <c r="D36" s="52" t="s">
        <v>65</v>
      </c>
    </row>
    <row r="37" spans="1:4" x14ac:dyDescent="0.3">
      <c r="A37" s="111"/>
      <c r="B37" s="109"/>
      <c r="C37" s="66" t="s">
        <v>66</v>
      </c>
      <c r="D37" s="67" t="s">
        <v>66</v>
      </c>
    </row>
    <row r="38" spans="1:4" x14ac:dyDescent="0.3">
      <c r="A38" s="119">
        <v>2</v>
      </c>
      <c r="B38" s="130" t="s">
        <v>116</v>
      </c>
      <c r="C38" s="68" t="s">
        <v>60</v>
      </c>
      <c r="D38" s="69" t="s">
        <v>60</v>
      </c>
    </row>
    <row r="39" spans="1:4" x14ac:dyDescent="0.3">
      <c r="A39" s="120"/>
      <c r="B39" s="128"/>
      <c r="C39" s="50" t="s">
        <v>151</v>
      </c>
      <c r="D39" s="52" t="s">
        <v>151</v>
      </c>
    </row>
    <row r="40" spans="1:4" x14ac:dyDescent="0.3">
      <c r="A40" s="120"/>
      <c r="B40" s="128"/>
      <c r="C40" s="50" t="s">
        <v>152</v>
      </c>
      <c r="D40" s="52" t="s">
        <v>152</v>
      </c>
    </row>
    <row r="41" spans="1:4" x14ac:dyDescent="0.3">
      <c r="A41" s="120"/>
      <c r="B41" s="128"/>
      <c r="C41" s="50" t="s">
        <v>153</v>
      </c>
      <c r="D41" s="52" t="s">
        <v>153</v>
      </c>
    </row>
    <row r="42" spans="1:4" x14ac:dyDescent="0.3">
      <c r="A42" s="120"/>
      <c r="B42" s="128"/>
      <c r="C42" s="50" t="s">
        <v>154</v>
      </c>
      <c r="D42" s="52" t="s">
        <v>154</v>
      </c>
    </row>
    <row r="43" spans="1:4" x14ac:dyDescent="0.3">
      <c r="A43" s="120"/>
      <c r="B43" s="128"/>
      <c r="C43" s="50" t="s">
        <v>61</v>
      </c>
      <c r="D43" s="52" t="s">
        <v>61</v>
      </c>
    </row>
    <row r="44" spans="1:4" ht="30" customHeight="1" x14ac:dyDescent="0.3">
      <c r="A44" s="48">
        <v>3</v>
      </c>
      <c r="B44" s="124" t="s">
        <v>140</v>
      </c>
      <c r="C44" s="124"/>
      <c r="D44" s="125"/>
    </row>
    <row r="45" spans="1:4" ht="30" customHeight="1" x14ac:dyDescent="0.3">
      <c r="A45" s="48">
        <v>4</v>
      </c>
      <c r="B45" s="124" t="s">
        <v>139</v>
      </c>
      <c r="C45" s="124"/>
      <c r="D45" s="125"/>
    </row>
    <row r="46" spans="1:4" ht="30" customHeight="1" thickBot="1" x14ac:dyDescent="0.35">
      <c r="A46" s="57">
        <v>5</v>
      </c>
      <c r="B46" s="126" t="s">
        <v>138</v>
      </c>
      <c r="C46" s="126"/>
      <c r="D46" s="127"/>
    </row>
    <row r="47" spans="1:4" ht="19.5" customHeight="1" x14ac:dyDescent="0.35">
      <c r="A47" s="44"/>
      <c r="B47" s="117" t="s">
        <v>117</v>
      </c>
      <c r="C47" s="117"/>
      <c r="D47" s="118"/>
    </row>
    <row r="48" spans="1:4" x14ac:dyDescent="0.3">
      <c r="A48" s="48">
        <v>1</v>
      </c>
      <c r="B48" s="60" t="s">
        <v>142</v>
      </c>
      <c r="C48" s="50"/>
      <c r="D48" s="51"/>
    </row>
    <row r="49" spans="1:4" x14ac:dyDescent="0.3">
      <c r="A49" s="48"/>
      <c r="B49" s="61" t="s">
        <v>6</v>
      </c>
      <c r="C49" s="50">
        <v>210000</v>
      </c>
      <c r="D49" s="51">
        <v>120000</v>
      </c>
    </row>
    <row r="50" spans="1:4" x14ac:dyDescent="0.3">
      <c r="A50" s="48">
        <v>2</v>
      </c>
      <c r="B50" s="60" t="s">
        <v>143</v>
      </c>
      <c r="C50" s="50"/>
      <c r="D50" s="51"/>
    </row>
    <row r="51" spans="1:4" x14ac:dyDescent="0.3">
      <c r="A51" s="48"/>
      <c r="B51" s="61" t="s">
        <v>5</v>
      </c>
      <c r="C51" s="50">
        <v>79000</v>
      </c>
      <c r="D51" s="51">
        <v>112000</v>
      </c>
    </row>
    <row r="52" spans="1:4" x14ac:dyDescent="0.3">
      <c r="A52" s="48">
        <v>3</v>
      </c>
      <c r="B52" s="60" t="s">
        <v>144</v>
      </c>
      <c r="C52" s="50"/>
      <c r="D52" s="51"/>
    </row>
    <row r="53" spans="1:4" x14ac:dyDescent="0.3">
      <c r="A53" s="48"/>
      <c r="B53" s="61" t="s">
        <v>4</v>
      </c>
      <c r="C53" s="50">
        <v>25000</v>
      </c>
      <c r="D53" s="51">
        <v>16500</v>
      </c>
    </row>
    <row r="54" spans="1:4" x14ac:dyDescent="0.3">
      <c r="A54" s="48"/>
      <c r="B54" s="62" t="s">
        <v>33</v>
      </c>
      <c r="C54" s="50">
        <v>4400</v>
      </c>
      <c r="D54" s="51">
        <v>4000</v>
      </c>
    </row>
    <row r="55" spans="1:4" x14ac:dyDescent="0.3">
      <c r="A55" s="48"/>
      <c r="B55" s="62" t="s">
        <v>127</v>
      </c>
      <c r="C55" s="50">
        <v>104200</v>
      </c>
      <c r="D55" s="51">
        <v>110000</v>
      </c>
    </row>
    <row r="56" spans="1:4" ht="15" thickBot="1" x14ac:dyDescent="0.35">
      <c r="A56" s="57"/>
      <c r="B56" s="63" t="s">
        <v>3</v>
      </c>
      <c r="C56" s="53" t="s">
        <v>149</v>
      </c>
      <c r="D56" s="59">
        <v>40000</v>
      </c>
    </row>
    <row r="57" spans="1:4" ht="37.5" customHeight="1" x14ac:dyDescent="0.35">
      <c r="A57" s="44"/>
      <c r="B57" s="117" t="s">
        <v>118</v>
      </c>
      <c r="C57" s="117"/>
      <c r="D57" s="118"/>
    </row>
    <row r="58" spans="1:4" x14ac:dyDescent="0.3">
      <c r="A58" s="48">
        <v>1</v>
      </c>
      <c r="B58" s="49" t="s">
        <v>145</v>
      </c>
      <c r="C58" s="50">
        <f>SUM(C49:C54)</f>
        <v>318400</v>
      </c>
      <c r="D58" s="52">
        <f>SUM(D49:D54)</f>
        <v>252500</v>
      </c>
    </row>
    <row r="59" spans="1:4" x14ac:dyDescent="0.3">
      <c r="A59" s="48">
        <v>2</v>
      </c>
      <c r="B59" s="49" t="s">
        <v>141</v>
      </c>
      <c r="C59" s="50">
        <f>C55</f>
        <v>104200</v>
      </c>
      <c r="D59" s="64">
        <f>D55</f>
        <v>110000</v>
      </c>
    </row>
    <row r="60" spans="1:4" x14ac:dyDescent="0.3">
      <c r="A60" s="48">
        <v>3</v>
      </c>
      <c r="B60" s="49" t="s">
        <v>146</v>
      </c>
      <c r="C60" s="50">
        <f>C51</f>
        <v>79000</v>
      </c>
      <c r="D60" s="64">
        <f>D56+D51</f>
        <v>152000</v>
      </c>
    </row>
    <row r="61" spans="1:4" x14ac:dyDescent="0.3">
      <c r="A61" s="48">
        <v>4</v>
      </c>
      <c r="B61" s="49" t="s">
        <v>147</v>
      </c>
      <c r="C61" s="50">
        <f>C49+C53+C54+C55</f>
        <v>343600</v>
      </c>
      <c r="D61" s="64">
        <f>D49+D53+D54+D55</f>
        <v>250500</v>
      </c>
    </row>
    <row r="62" spans="1:4" ht="15" thickBot="1" x14ac:dyDescent="0.35">
      <c r="A62" s="57"/>
      <c r="B62" s="58"/>
      <c r="C62" s="53"/>
      <c r="D62" s="59"/>
    </row>
    <row r="63" spans="1:4" s="34" customFormat="1" x14ac:dyDescent="0.3">
      <c r="A63" s="31"/>
      <c r="B63" s="32"/>
      <c r="C63" s="33"/>
    </row>
    <row r="64" spans="1:4" s="34" customFormat="1" x14ac:dyDescent="0.3">
      <c r="A64" s="31"/>
      <c r="B64" s="32"/>
      <c r="C64" s="33"/>
    </row>
    <row r="65" spans="1:3" s="34" customFormat="1" x14ac:dyDescent="0.3">
      <c r="A65" s="31"/>
      <c r="B65" s="32"/>
      <c r="C65" s="33"/>
    </row>
    <row r="66" spans="1:3" s="34" customFormat="1" x14ac:dyDescent="0.3">
      <c r="A66" s="31"/>
      <c r="B66" s="32"/>
      <c r="C66" s="33"/>
    </row>
    <row r="67" spans="1:3" s="34" customFormat="1" x14ac:dyDescent="0.3">
      <c r="A67" s="31"/>
      <c r="B67" s="32"/>
      <c r="C67" s="33"/>
    </row>
    <row r="68" spans="1:3" s="34" customFormat="1" x14ac:dyDescent="0.3">
      <c r="A68" s="31"/>
      <c r="B68" s="32"/>
      <c r="C68" s="33"/>
    </row>
    <row r="69" spans="1:3" s="34" customFormat="1" x14ac:dyDescent="0.3">
      <c r="A69" s="31"/>
      <c r="B69" s="32"/>
      <c r="C69" s="33"/>
    </row>
    <row r="70" spans="1:3" s="34" customFormat="1" x14ac:dyDescent="0.3">
      <c r="A70" s="31"/>
      <c r="B70" s="32"/>
      <c r="C70" s="33"/>
    </row>
    <row r="71" spans="1:3" s="34" customFormat="1" x14ac:dyDescent="0.3">
      <c r="A71" s="31"/>
      <c r="B71" s="32"/>
      <c r="C71" s="33"/>
    </row>
    <row r="72" spans="1:3" s="34" customFormat="1" x14ac:dyDescent="0.3">
      <c r="A72" s="31"/>
      <c r="B72" s="32"/>
      <c r="C72" s="33"/>
    </row>
    <row r="73" spans="1:3" s="34" customFormat="1" x14ac:dyDescent="0.3">
      <c r="A73" s="31"/>
      <c r="B73" s="32"/>
      <c r="C73" s="33"/>
    </row>
    <row r="74" spans="1:3" s="34" customFormat="1" x14ac:dyDescent="0.3">
      <c r="A74" s="31"/>
      <c r="B74" s="32"/>
      <c r="C74" s="33"/>
    </row>
    <row r="75" spans="1:3" s="34" customFormat="1" x14ac:dyDescent="0.3">
      <c r="A75" s="31"/>
      <c r="B75" s="32"/>
      <c r="C75" s="33"/>
    </row>
    <row r="76" spans="1:3" s="34" customFormat="1" x14ac:dyDescent="0.3">
      <c r="A76" s="31"/>
      <c r="B76" s="32"/>
      <c r="C76" s="33"/>
    </row>
    <row r="77" spans="1:3" s="34" customFormat="1" x14ac:dyDescent="0.3">
      <c r="A77" s="31"/>
      <c r="B77" s="32"/>
      <c r="C77" s="33"/>
    </row>
    <row r="78" spans="1:3" s="34" customFormat="1" x14ac:dyDescent="0.3">
      <c r="A78" s="31"/>
      <c r="B78" s="32"/>
      <c r="C78" s="33"/>
    </row>
    <row r="79" spans="1:3" s="34" customFormat="1" x14ac:dyDescent="0.3">
      <c r="A79" s="31"/>
      <c r="B79" s="32"/>
      <c r="C79" s="33"/>
    </row>
    <row r="80" spans="1:3" s="34" customFormat="1" x14ac:dyDescent="0.3">
      <c r="A80" s="31"/>
      <c r="B80" s="32"/>
      <c r="C80" s="33"/>
    </row>
    <row r="81" spans="1:3" s="34" customFormat="1" x14ac:dyDescent="0.3">
      <c r="A81" s="31"/>
      <c r="B81" s="32"/>
      <c r="C81" s="33"/>
    </row>
    <row r="82" spans="1:3" s="34" customFormat="1" x14ac:dyDescent="0.3">
      <c r="A82" s="31"/>
      <c r="B82" s="32"/>
      <c r="C82" s="33"/>
    </row>
    <row r="83" spans="1:3" s="34" customFormat="1" x14ac:dyDescent="0.3">
      <c r="A83" s="31"/>
      <c r="B83" s="32"/>
      <c r="C83" s="33"/>
    </row>
    <row r="84" spans="1:3" s="34" customFormat="1" x14ac:dyDescent="0.3">
      <c r="A84" s="31"/>
      <c r="B84" s="32"/>
      <c r="C84" s="33"/>
    </row>
    <row r="85" spans="1:3" s="34" customFormat="1" x14ac:dyDescent="0.3">
      <c r="A85" s="31"/>
      <c r="B85" s="32"/>
      <c r="C85" s="33"/>
    </row>
    <row r="86" spans="1:3" s="34" customFormat="1" x14ac:dyDescent="0.3">
      <c r="A86" s="31"/>
      <c r="B86" s="32"/>
      <c r="C86" s="33"/>
    </row>
    <row r="87" spans="1:3" s="34" customFormat="1" x14ac:dyDescent="0.3">
      <c r="A87" s="31"/>
      <c r="B87" s="32"/>
      <c r="C87" s="33"/>
    </row>
    <row r="88" spans="1:3" s="34" customFormat="1" x14ac:dyDescent="0.3">
      <c r="A88" s="31"/>
      <c r="B88" s="32"/>
      <c r="C88" s="33"/>
    </row>
    <row r="89" spans="1:3" s="34" customFormat="1" x14ac:dyDescent="0.3">
      <c r="A89" s="31"/>
      <c r="B89" s="32"/>
      <c r="C89" s="33"/>
    </row>
    <row r="90" spans="1:3" s="34" customFormat="1" x14ac:dyDescent="0.3">
      <c r="A90" s="31"/>
      <c r="B90" s="32"/>
      <c r="C90" s="33"/>
    </row>
    <row r="91" spans="1:3" s="34" customFormat="1" x14ac:dyDescent="0.3">
      <c r="A91" s="31"/>
      <c r="B91" s="32"/>
      <c r="C91" s="33"/>
    </row>
    <row r="92" spans="1:3" s="34" customFormat="1" x14ac:dyDescent="0.3">
      <c r="A92" s="31"/>
      <c r="B92" s="32"/>
      <c r="C92" s="33"/>
    </row>
    <row r="93" spans="1:3" s="34" customFormat="1" x14ac:dyDescent="0.3">
      <c r="A93" s="31"/>
      <c r="B93" s="32"/>
      <c r="C93" s="33"/>
    </row>
    <row r="94" spans="1:3" s="34" customFormat="1" x14ac:dyDescent="0.3">
      <c r="A94" s="31"/>
      <c r="B94" s="32"/>
      <c r="C94" s="33"/>
    </row>
    <row r="95" spans="1:3" s="34" customFormat="1" x14ac:dyDescent="0.3">
      <c r="A95" s="31"/>
      <c r="B95" s="32"/>
      <c r="C95" s="33"/>
    </row>
    <row r="96" spans="1:3" s="34" customFormat="1" x14ac:dyDescent="0.3">
      <c r="A96" s="31"/>
      <c r="B96" s="32"/>
      <c r="C96" s="33"/>
    </row>
    <row r="97" spans="1:3" s="34" customFormat="1" x14ac:dyDescent="0.3">
      <c r="A97" s="31"/>
      <c r="B97" s="32"/>
      <c r="C97" s="33"/>
    </row>
    <row r="98" spans="1:3" s="34" customFormat="1" x14ac:dyDescent="0.3">
      <c r="A98" s="31"/>
      <c r="B98" s="32"/>
      <c r="C98" s="33"/>
    </row>
    <row r="99" spans="1:3" s="34" customFormat="1" x14ac:dyDescent="0.3">
      <c r="A99" s="31"/>
      <c r="B99" s="32"/>
      <c r="C99" s="33"/>
    </row>
    <row r="100" spans="1:3" s="34" customFormat="1" x14ac:dyDescent="0.3">
      <c r="A100" s="31"/>
      <c r="B100" s="32"/>
      <c r="C100" s="33"/>
    </row>
    <row r="101" spans="1:3" s="34" customFormat="1" x14ac:dyDescent="0.3">
      <c r="A101" s="31"/>
      <c r="B101" s="32"/>
      <c r="C101" s="33"/>
    </row>
    <row r="102" spans="1:3" s="34" customFormat="1" x14ac:dyDescent="0.3">
      <c r="A102" s="31"/>
      <c r="B102" s="32"/>
      <c r="C102" s="33"/>
    </row>
    <row r="103" spans="1:3" s="34" customFormat="1" x14ac:dyDescent="0.3">
      <c r="A103" s="31"/>
      <c r="B103" s="32"/>
      <c r="C103" s="33"/>
    </row>
    <row r="104" spans="1:3" s="34" customFormat="1" x14ac:dyDescent="0.3">
      <c r="A104" s="31"/>
      <c r="B104" s="32"/>
      <c r="C104" s="33"/>
    </row>
    <row r="105" spans="1:3" s="34" customFormat="1" x14ac:dyDescent="0.3">
      <c r="A105" s="31"/>
      <c r="B105" s="32"/>
      <c r="C105" s="33"/>
    </row>
    <row r="106" spans="1:3" s="34" customFormat="1" x14ac:dyDescent="0.3">
      <c r="A106" s="31"/>
      <c r="B106" s="32"/>
      <c r="C106" s="33"/>
    </row>
    <row r="107" spans="1:3" s="34" customFormat="1" x14ac:dyDescent="0.3">
      <c r="A107" s="31"/>
      <c r="B107" s="32"/>
      <c r="C107" s="33"/>
    </row>
    <row r="108" spans="1:3" s="34" customFormat="1" x14ac:dyDescent="0.3">
      <c r="A108" s="31"/>
      <c r="B108" s="32"/>
      <c r="C108" s="33"/>
    </row>
    <row r="109" spans="1:3" s="34" customFormat="1" x14ac:dyDescent="0.3">
      <c r="A109" s="31"/>
      <c r="B109" s="32"/>
      <c r="C109" s="33"/>
    </row>
    <row r="110" spans="1:3" s="34" customFormat="1" x14ac:dyDescent="0.3">
      <c r="A110" s="31"/>
      <c r="B110" s="32"/>
      <c r="C110" s="33"/>
    </row>
    <row r="111" spans="1:3" s="34" customFormat="1" x14ac:dyDescent="0.3">
      <c r="A111" s="31"/>
      <c r="B111" s="32"/>
      <c r="C111" s="33"/>
    </row>
    <row r="112" spans="1:3" s="34" customFormat="1" x14ac:dyDescent="0.3">
      <c r="A112" s="31"/>
      <c r="B112" s="32"/>
      <c r="C112" s="33"/>
    </row>
    <row r="113" spans="1:3" s="34" customFormat="1" x14ac:dyDescent="0.3">
      <c r="A113" s="31"/>
      <c r="B113" s="32"/>
      <c r="C113" s="33"/>
    </row>
    <row r="114" spans="1:3" s="34" customFormat="1" x14ac:dyDescent="0.3">
      <c r="A114" s="31"/>
      <c r="B114" s="32"/>
      <c r="C114" s="33"/>
    </row>
    <row r="115" spans="1:3" s="34" customFormat="1" x14ac:dyDescent="0.3">
      <c r="A115" s="31"/>
      <c r="B115" s="32"/>
      <c r="C115" s="33"/>
    </row>
    <row r="116" spans="1:3" s="34" customFormat="1" x14ac:dyDescent="0.3">
      <c r="A116" s="31"/>
      <c r="B116" s="32"/>
      <c r="C116" s="33"/>
    </row>
    <row r="117" spans="1:3" s="34" customFormat="1" x14ac:dyDescent="0.3">
      <c r="A117" s="31"/>
      <c r="B117" s="32"/>
      <c r="C117" s="33"/>
    </row>
    <row r="118" spans="1:3" s="34" customFormat="1" x14ac:dyDescent="0.3">
      <c r="A118" s="31"/>
      <c r="B118" s="32"/>
      <c r="C118" s="33"/>
    </row>
    <row r="119" spans="1:3" s="34" customFormat="1" x14ac:dyDescent="0.3">
      <c r="A119" s="31"/>
      <c r="B119" s="32"/>
      <c r="C119" s="33"/>
    </row>
    <row r="120" spans="1:3" s="34" customFormat="1" x14ac:dyDescent="0.3">
      <c r="A120" s="31"/>
      <c r="B120" s="32"/>
      <c r="C120" s="33"/>
    </row>
    <row r="121" spans="1:3" s="34" customFormat="1" x14ac:dyDescent="0.3">
      <c r="A121" s="31"/>
      <c r="B121" s="32"/>
      <c r="C121" s="33"/>
    </row>
    <row r="122" spans="1:3" s="34" customFormat="1" x14ac:dyDescent="0.3">
      <c r="A122" s="31"/>
      <c r="B122" s="32"/>
      <c r="C122" s="33"/>
    </row>
    <row r="123" spans="1:3" s="34" customFormat="1" x14ac:dyDescent="0.3">
      <c r="A123" s="31"/>
      <c r="B123" s="32"/>
      <c r="C123" s="33"/>
    </row>
    <row r="124" spans="1:3" s="34" customFormat="1" x14ac:dyDescent="0.3">
      <c r="A124" s="31"/>
      <c r="B124" s="32"/>
      <c r="C124" s="33"/>
    </row>
    <row r="125" spans="1:3" s="34" customFormat="1" x14ac:dyDescent="0.3">
      <c r="A125" s="31"/>
      <c r="B125" s="32"/>
      <c r="C125" s="33"/>
    </row>
    <row r="126" spans="1:3" s="34" customFormat="1" x14ac:dyDescent="0.3">
      <c r="A126" s="31"/>
      <c r="B126" s="32"/>
      <c r="C126" s="33"/>
    </row>
    <row r="127" spans="1:3" s="34" customFormat="1" x14ac:dyDescent="0.3">
      <c r="A127" s="31"/>
      <c r="B127" s="32"/>
      <c r="C127" s="33"/>
    </row>
    <row r="128" spans="1:3" s="34" customFormat="1" x14ac:dyDescent="0.3">
      <c r="A128" s="31"/>
      <c r="B128" s="32"/>
      <c r="C128" s="33"/>
    </row>
    <row r="129" spans="1:3" s="34" customFormat="1" x14ac:dyDescent="0.3">
      <c r="A129" s="31"/>
      <c r="B129" s="32"/>
      <c r="C129" s="33"/>
    </row>
    <row r="130" spans="1:3" s="34" customFormat="1" x14ac:dyDescent="0.3">
      <c r="A130" s="31"/>
      <c r="B130" s="32"/>
      <c r="C130" s="33"/>
    </row>
    <row r="131" spans="1:3" s="34" customFormat="1" x14ac:dyDescent="0.3">
      <c r="A131" s="31"/>
      <c r="B131" s="32"/>
      <c r="C131" s="33"/>
    </row>
    <row r="132" spans="1:3" s="34" customFormat="1" x14ac:dyDescent="0.3">
      <c r="A132" s="31"/>
      <c r="B132" s="32"/>
      <c r="C132" s="33"/>
    </row>
    <row r="133" spans="1:3" s="34" customFormat="1" x14ac:dyDescent="0.3">
      <c r="A133" s="31"/>
      <c r="B133" s="32"/>
      <c r="C133" s="33"/>
    </row>
    <row r="134" spans="1:3" s="34" customFormat="1" x14ac:dyDescent="0.3">
      <c r="A134" s="31"/>
      <c r="B134" s="32"/>
      <c r="C134" s="33"/>
    </row>
    <row r="135" spans="1:3" s="34" customFormat="1" x14ac:dyDescent="0.3">
      <c r="A135" s="31"/>
      <c r="B135" s="32"/>
      <c r="C135" s="33"/>
    </row>
    <row r="136" spans="1:3" s="34" customFormat="1" x14ac:dyDescent="0.3">
      <c r="A136" s="31"/>
      <c r="B136" s="32"/>
      <c r="C136" s="33"/>
    </row>
    <row r="137" spans="1:3" s="34" customFormat="1" x14ac:dyDescent="0.3">
      <c r="A137" s="31"/>
      <c r="B137" s="32"/>
      <c r="C137" s="33"/>
    </row>
    <row r="138" spans="1:3" s="34" customFormat="1" x14ac:dyDescent="0.3">
      <c r="A138" s="31"/>
      <c r="B138" s="32"/>
      <c r="C138" s="33"/>
    </row>
    <row r="139" spans="1:3" s="34" customFormat="1" x14ac:dyDescent="0.3">
      <c r="A139" s="31"/>
      <c r="B139" s="32"/>
      <c r="C139" s="33"/>
    </row>
    <row r="140" spans="1:3" s="34" customFormat="1" x14ac:dyDescent="0.3">
      <c r="A140" s="31"/>
      <c r="B140" s="32"/>
      <c r="C140" s="33"/>
    </row>
    <row r="141" spans="1:3" s="34" customFormat="1" x14ac:dyDescent="0.3">
      <c r="A141" s="31"/>
      <c r="B141" s="32"/>
      <c r="C141" s="33"/>
    </row>
    <row r="142" spans="1:3" s="34" customFormat="1" x14ac:dyDescent="0.3">
      <c r="A142" s="31"/>
      <c r="B142" s="32"/>
      <c r="C142" s="33"/>
    </row>
    <row r="143" spans="1:3" s="34" customFormat="1" x14ac:dyDescent="0.3">
      <c r="A143" s="31"/>
      <c r="B143" s="32"/>
      <c r="C143" s="33"/>
    </row>
    <row r="144" spans="1:3" s="34" customFormat="1" x14ac:dyDescent="0.3">
      <c r="A144" s="31"/>
      <c r="B144" s="32"/>
      <c r="C144" s="33"/>
    </row>
    <row r="145" spans="1:3" s="34" customFormat="1" x14ac:dyDescent="0.3">
      <c r="A145" s="31"/>
      <c r="B145" s="32"/>
      <c r="C145" s="33"/>
    </row>
    <row r="146" spans="1:3" s="34" customFormat="1" x14ac:dyDescent="0.3">
      <c r="A146" s="31"/>
      <c r="B146" s="32"/>
      <c r="C146" s="33"/>
    </row>
    <row r="147" spans="1:3" s="34" customFormat="1" x14ac:dyDescent="0.3">
      <c r="A147" s="31"/>
      <c r="B147" s="32"/>
      <c r="C147" s="33"/>
    </row>
    <row r="148" spans="1:3" s="34" customFormat="1" x14ac:dyDescent="0.3">
      <c r="A148" s="31"/>
      <c r="B148" s="32"/>
      <c r="C148" s="33"/>
    </row>
    <row r="149" spans="1:3" s="34" customFormat="1" x14ac:dyDescent="0.3">
      <c r="A149" s="31"/>
      <c r="B149" s="32"/>
      <c r="C149" s="33"/>
    </row>
    <row r="150" spans="1:3" s="34" customFormat="1" x14ac:dyDescent="0.3">
      <c r="A150" s="31"/>
      <c r="B150" s="32"/>
      <c r="C150" s="33"/>
    </row>
    <row r="151" spans="1:3" s="34" customFormat="1" x14ac:dyDescent="0.3">
      <c r="A151" s="31"/>
      <c r="B151" s="32"/>
      <c r="C151" s="33"/>
    </row>
    <row r="152" spans="1:3" s="34" customFormat="1" x14ac:dyDescent="0.3">
      <c r="A152" s="31"/>
      <c r="B152" s="32"/>
      <c r="C152" s="33"/>
    </row>
    <row r="153" spans="1:3" s="34" customFormat="1" x14ac:dyDescent="0.3">
      <c r="A153" s="31"/>
      <c r="B153" s="32"/>
      <c r="C153" s="33"/>
    </row>
    <row r="154" spans="1:3" s="34" customFormat="1" x14ac:dyDescent="0.3">
      <c r="A154" s="31"/>
      <c r="B154" s="32"/>
      <c r="C154" s="33"/>
    </row>
    <row r="155" spans="1:3" s="34" customFormat="1" x14ac:dyDescent="0.3">
      <c r="A155" s="31"/>
      <c r="B155" s="32"/>
      <c r="C155" s="33"/>
    </row>
    <row r="156" spans="1:3" s="34" customFormat="1" x14ac:dyDescent="0.3">
      <c r="A156" s="31"/>
      <c r="B156" s="32"/>
      <c r="C156" s="33"/>
    </row>
    <row r="157" spans="1:3" s="34" customFormat="1" x14ac:dyDescent="0.3">
      <c r="A157" s="31"/>
      <c r="B157" s="32"/>
      <c r="C157" s="33"/>
    </row>
    <row r="158" spans="1:3" s="34" customFormat="1" x14ac:dyDescent="0.3">
      <c r="A158" s="31"/>
      <c r="B158" s="32"/>
      <c r="C158" s="33"/>
    </row>
    <row r="159" spans="1:3" s="34" customFormat="1" x14ac:dyDescent="0.3">
      <c r="A159" s="31"/>
      <c r="B159" s="32"/>
      <c r="C159" s="33"/>
    </row>
    <row r="160" spans="1:3" s="34" customFormat="1" x14ac:dyDescent="0.3">
      <c r="A160" s="31"/>
      <c r="B160" s="32"/>
      <c r="C160" s="33"/>
    </row>
    <row r="161" spans="1:3" s="34" customFormat="1" x14ac:dyDescent="0.3">
      <c r="A161" s="31"/>
      <c r="B161" s="32"/>
      <c r="C161" s="33"/>
    </row>
    <row r="162" spans="1:3" s="34" customFormat="1" x14ac:dyDescent="0.3">
      <c r="A162" s="31"/>
      <c r="B162" s="32"/>
      <c r="C162" s="33"/>
    </row>
    <row r="163" spans="1:3" s="34" customFormat="1" x14ac:dyDescent="0.3">
      <c r="A163" s="31"/>
      <c r="B163" s="32"/>
      <c r="C163" s="33"/>
    </row>
    <row r="164" spans="1:3" s="34" customFormat="1" x14ac:dyDescent="0.3">
      <c r="A164" s="31"/>
      <c r="B164" s="32"/>
      <c r="C164" s="33"/>
    </row>
    <row r="165" spans="1:3" s="34" customFormat="1" x14ac:dyDescent="0.3">
      <c r="A165" s="31"/>
      <c r="B165" s="32"/>
      <c r="C165" s="33"/>
    </row>
    <row r="166" spans="1:3" s="34" customFormat="1" x14ac:dyDescent="0.3">
      <c r="A166" s="31"/>
      <c r="B166" s="32"/>
      <c r="C166" s="33"/>
    </row>
    <row r="167" spans="1:3" s="34" customFormat="1" x14ac:dyDescent="0.3">
      <c r="A167" s="31"/>
      <c r="B167" s="32"/>
      <c r="C167" s="33"/>
    </row>
    <row r="168" spans="1:3" s="34" customFormat="1" x14ac:dyDescent="0.3">
      <c r="A168" s="31"/>
      <c r="B168" s="32"/>
      <c r="C168" s="33"/>
    </row>
    <row r="169" spans="1:3" s="34" customFormat="1" x14ac:dyDescent="0.3">
      <c r="A169" s="31"/>
      <c r="B169" s="32"/>
      <c r="C169" s="33"/>
    </row>
    <row r="170" spans="1:3" s="34" customFormat="1" x14ac:dyDescent="0.3">
      <c r="A170" s="31"/>
      <c r="B170" s="32"/>
      <c r="C170" s="33"/>
    </row>
    <row r="171" spans="1:3" s="34" customFormat="1" x14ac:dyDescent="0.3">
      <c r="A171" s="31"/>
      <c r="B171" s="32"/>
      <c r="C171" s="33"/>
    </row>
    <row r="172" spans="1:3" s="34" customFormat="1" x14ac:dyDescent="0.3">
      <c r="A172" s="31"/>
      <c r="B172" s="32"/>
      <c r="C172" s="33"/>
    </row>
    <row r="173" spans="1:3" s="34" customFormat="1" x14ac:dyDescent="0.3">
      <c r="A173" s="31"/>
      <c r="B173" s="32"/>
      <c r="C173" s="33"/>
    </row>
    <row r="174" spans="1:3" s="34" customFormat="1" x14ac:dyDescent="0.3">
      <c r="A174" s="31"/>
      <c r="B174" s="32"/>
      <c r="C174" s="33"/>
    </row>
    <row r="175" spans="1:3" s="34" customFormat="1" x14ac:dyDescent="0.3">
      <c r="A175" s="31"/>
      <c r="B175" s="32"/>
      <c r="C175" s="33"/>
    </row>
    <row r="176" spans="1:3" s="34" customFormat="1" x14ac:dyDescent="0.3">
      <c r="A176" s="31"/>
      <c r="B176" s="32"/>
      <c r="C176" s="33"/>
    </row>
    <row r="177" spans="1:3" s="34" customFormat="1" x14ac:dyDescent="0.3">
      <c r="A177" s="31"/>
      <c r="B177" s="32"/>
      <c r="C177" s="33"/>
    </row>
    <row r="178" spans="1:3" s="34" customFormat="1" x14ac:dyDescent="0.3">
      <c r="A178" s="31"/>
      <c r="B178" s="32"/>
      <c r="C178" s="33"/>
    </row>
    <row r="179" spans="1:3" s="34" customFormat="1" x14ac:dyDescent="0.3">
      <c r="A179" s="31"/>
      <c r="B179" s="32"/>
      <c r="C179" s="33"/>
    </row>
    <row r="180" spans="1:3" s="34" customFormat="1" x14ac:dyDescent="0.3">
      <c r="A180" s="31"/>
      <c r="B180" s="32"/>
      <c r="C180" s="33"/>
    </row>
    <row r="181" spans="1:3" s="34" customFormat="1" x14ac:dyDescent="0.3">
      <c r="A181" s="31"/>
      <c r="B181" s="32"/>
      <c r="C181" s="33"/>
    </row>
    <row r="182" spans="1:3" s="34" customFormat="1" x14ac:dyDescent="0.3">
      <c r="A182" s="31"/>
      <c r="B182" s="32"/>
      <c r="C182" s="33"/>
    </row>
    <row r="183" spans="1:3" s="34" customFormat="1" x14ac:dyDescent="0.3">
      <c r="A183" s="31"/>
      <c r="B183" s="32"/>
      <c r="C183" s="33"/>
    </row>
    <row r="184" spans="1:3" s="34" customFormat="1" x14ac:dyDescent="0.3">
      <c r="A184" s="31"/>
      <c r="B184" s="32"/>
      <c r="C184" s="33"/>
    </row>
    <row r="185" spans="1:3" s="34" customFormat="1" x14ac:dyDescent="0.3">
      <c r="A185" s="31"/>
      <c r="B185" s="32"/>
      <c r="C185" s="33"/>
    </row>
    <row r="186" spans="1:3" s="34" customFormat="1" x14ac:dyDescent="0.3">
      <c r="A186" s="31"/>
      <c r="B186" s="32"/>
      <c r="C186" s="33"/>
    </row>
    <row r="187" spans="1:3" s="34" customFormat="1" x14ac:dyDescent="0.3">
      <c r="A187" s="31"/>
      <c r="B187" s="32"/>
      <c r="C187" s="33"/>
    </row>
    <row r="188" spans="1:3" s="34" customFormat="1" x14ac:dyDescent="0.3">
      <c r="A188" s="31"/>
      <c r="B188" s="32"/>
      <c r="C188" s="33"/>
    </row>
    <row r="189" spans="1:3" s="34" customFormat="1" x14ac:dyDescent="0.3">
      <c r="A189" s="31"/>
      <c r="B189" s="32"/>
      <c r="C189" s="33"/>
    </row>
    <row r="190" spans="1:3" s="34" customFormat="1" x14ac:dyDescent="0.3">
      <c r="A190" s="31"/>
      <c r="B190" s="32"/>
      <c r="C190" s="33"/>
    </row>
    <row r="191" spans="1:3" s="34" customFormat="1" x14ac:dyDescent="0.3">
      <c r="A191" s="31"/>
      <c r="B191" s="32"/>
      <c r="C191" s="33"/>
    </row>
    <row r="192" spans="1:3" s="34" customFormat="1" x14ac:dyDescent="0.3">
      <c r="A192" s="31"/>
      <c r="B192" s="32"/>
      <c r="C192" s="33"/>
    </row>
    <row r="193" spans="1:3" s="34" customFormat="1" x14ac:dyDescent="0.3">
      <c r="A193" s="31"/>
      <c r="B193" s="32"/>
      <c r="C193" s="33"/>
    </row>
    <row r="194" spans="1:3" s="34" customFormat="1" x14ac:dyDescent="0.3">
      <c r="A194" s="31"/>
      <c r="B194" s="32"/>
      <c r="C194" s="33"/>
    </row>
    <row r="195" spans="1:3" s="34" customFormat="1" x14ac:dyDescent="0.3">
      <c r="A195" s="31"/>
      <c r="B195" s="32"/>
      <c r="C195" s="33"/>
    </row>
    <row r="196" spans="1:3" s="34" customFormat="1" x14ac:dyDescent="0.3">
      <c r="A196" s="31"/>
      <c r="B196" s="32"/>
      <c r="C196" s="33"/>
    </row>
    <row r="197" spans="1:3" s="34" customFormat="1" x14ac:dyDescent="0.3">
      <c r="A197" s="31"/>
      <c r="B197" s="32"/>
      <c r="C197" s="33"/>
    </row>
    <row r="198" spans="1:3" s="34" customFormat="1" x14ac:dyDescent="0.3">
      <c r="A198" s="31"/>
      <c r="B198" s="32"/>
      <c r="C198" s="33"/>
    </row>
    <row r="199" spans="1:3" s="34" customFormat="1" x14ac:dyDescent="0.3">
      <c r="A199" s="31"/>
      <c r="B199" s="32"/>
      <c r="C199" s="33"/>
    </row>
    <row r="200" spans="1:3" s="34" customFormat="1" x14ac:dyDescent="0.3">
      <c r="A200" s="31"/>
      <c r="B200" s="32"/>
      <c r="C200" s="33"/>
    </row>
    <row r="201" spans="1:3" s="34" customFormat="1" x14ac:dyDescent="0.3">
      <c r="A201" s="31"/>
      <c r="B201" s="32"/>
      <c r="C201" s="33"/>
    </row>
    <row r="202" spans="1:3" s="34" customFormat="1" x14ac:dyDescent="0.3">
      <c r="A202" s="31"/>
      <c r="B202" s="32"/>
      <c r="C202" s="33"/>
    </row>
    <row r="203" spans="1:3" s="34" customFormat="1" x14ac:dyDescent="0.3">
      <c r="A203" s="31"/>
      <c r="B203" s="32"/>
      <c r="C203" s="33"/>
    </row>
    <row r="204" spans="1:3" s="34" customFormat="1" x14ac:dyDescent="0.3">
      <c r="A204" s="31"/>
      <c r="B204" s="32"/>
      <c r="C204" s="33"/>
    </row>
    <row r="205" spans="1:3" s="34" customFormat="1" x14ac:dyDescent="0.3">
      <c r="A205" s="31"/>
      <c r="B205" s="32"/>
      <c r="C205" s="33"/>
    </row>
    <row r="206" spans="1:3" s="34" customFormat="1" x14ac:dyDescent="0.3">
      <c r="A206" s="31"/>
      <c r="B206" s="32"/>
      <c r="C206" s="33"/>
    </row>
    <row r="207" spans="1:3" s="34" customFormat="1" x14ac:dyDescent="0.3">
      <c r="A207" s="31"/>
      <c r="B207" s="32"/>
      <c r="C207" s="33"/>
    </row>
    <row r="208" spans="1:3" s="34" customFormat="1" x14ac:dyDescent="0.3">
      <c r="A208" s="31"/>
      <c r="B208" s="32"/>
      <c r="C208" s="33"/>
    </row>
    <row r="209" spans="1:3" s="34" customFormat="1" x14ac:dyDescent="0.3">
      <c r="A209" s="31"/>
      <c r="B209" s="32"/>
      <c r="C209" s="33"/>
    </row>
    <row r="210" spans="1:3" s="34" customFormat="1" x14ac:dyDescent="0.3">
      <c r="A210" s="31"/>
      <c r="B210" s="32"/>
      <c r="C210" s="33"/>
    </row>
    <row r="211" spans="1:3" s="34" customFormat="1" x14ac:dyDescent="0.3">
      <c r="A211" s="31"/>
      <c r="B211" s="32"/>
      <c r="C211" s="33"/>
    </row>
    <row r="212" spans="1:3" s="34" customFormat="1" x14ac:dyDescent="0.3">
      <c r="A212" s="31"/>
      <c r="B212" s="32"/>
      <c r="C212" s="33"/>
    </row>
    <row r="213" spans="1:3" s="34" customFormat="1" x14ac:dyDescent="0.3">
      <c r="A213" s="31"/>
      <c r="B213" s="32"/>
      <c r="C213" s="33"/>
    </row>
    <row r="214" spans="1:3" s="34" customFormat="1" x14ac:dyDescent="0.3">
      <c r="A214" s="31"/>
      <c r="B214" s="32"/>
      <c r="C214" s="33"/>
    </row>
    <row r="215" spans="1:3" s="34" customFormat="1" x14ac:dyDescent="0.3">
      <c r="A215" s="31"/>
      <c r="B215" s="32"/>
      <c r="C215" s="33"/>
    </row>
    <row r="216" spans="1:3" s="34" customFormat="1" x14ac:dyDescent="0.3">
      <c r="A216" s="31"/>
      <c r="B216" s="32"/>
      <c r="C216" s="33"/>
    </row>
    <row r="217" spans="1:3" s="34" customFormat="1" x14ac:dyDescent="0.3">
      <c r="A217" s="31"/>
      <c r="B217" s="32"/>
      <c r="C217" s="33"/>
    </row>
    <row r="218" spans="1:3" s="34" customFormat="1" x14ac:dyDescent="0.3">
      <c r="A218" s="31"/>
      <c r="B218" s="32"/>
      <c r="C218" s="33"/>
    </row>
    <row r="219" spans="1:3" s="34" customFormat="1" x14ac:dyDescent="0.3">
      <c r="A219" s="31"/>
      <c r="B219" s="32"/>
      <c r="C219" s="33"/>
    </row>
    <row r="220" spans="1:3" s="34" customFormat="1" x14ac:dyDescent="0.3">
      <c r="A220" s="31"/>
      <c r="B220" s="32"/>
      <c r="C220" s="33"/>
    </row>
    <row r="221" spans="1:3" s="34" customFormat="1" x14ac:dyDescent="0.3">
      <c r="A221" s="31"/>
      <c r="B221" s="32"/>
      <c r="C221" s="33"/>
    </row>
    <row r="222" spans="1:3" s="34" customFormat="1" x14ac:dyDescent="0.3">
      <c r="A222" s="31"/>
      <c r="B222" s="32"/>
      <c r="C222" s="33"/>
    </row>
    <row r="223" spans="1:3" s="34" customFormat="1" x14ac:dyDescent="0.3">
      <c r="A223" s="31"/>
      <c r="B223" s="32"/>
      <c r="C223" s="33"/>
    </row>
    <row r="224" spans="1:3" s="34" customFormat="1" x14ac:dyDescent="0.3">
      <c r="A224" s="31"/>
      <c r="B224" s="32"/>
      <c r="C224" s="33"/>
    </row>
    <row r="225" spans="1:3" s="34" customFormat="1" x14ac:dyDescent="0.3">
      <c r="A225" s="31"/>
      <c r="B225" s="32"/>
      <c r="C225" s="33"/>
    </row>
    <row r="226" spans="1:3" s="34" customFormat="1" x14ac:dyDescent="0.3">
      <c r="A226" s="31"/>
      <c r="B226" s="32"/>
      <c r="C226" s="33"/>
    </row>
    <row r="227" spans="1:3" s="34" customFormat="1" x14ac:dyDescent="0.3">
      <c r="A227" s="31"/>
      <c r="B227" s="32"/>
      <c r="C227" s="33"/>
    </row>
    <row r="228" spans="1:3" s="34" customFormat="1" x14ac:dyDescent="0.3">
      <c r="A228" s="31"/>
      <c r="B228" s="32"/>
      <c r="C228" s="33"/>
    </row>
    <row r="229" spans="1:3" s="34" customFormat="1" x14ac:dyDescent="0.3">
      <c r="A229" s="31"/>
      <c r="B229" s="32"/>
      <c r="C229" s="33"/>
    </row>
    <row r="230" spans="1:3" s="34" customFormat="1" x14ac:dyDescent="0.3">
      <c r="A230" s="31"/>
      <c r="B230" s="32"/>
      <c r="C230" s="33"/>
    </row>
    <row r="231" spans="1:3" s="34" customFormat="1" x14ac:dyDescent="0.3">
      <c r="A231" s="31"/>
      <c r="B231" s="32"/>
      <c r="C231" s="33"/>
    </row>
    <row r="232" spans="1:3" s="34" customFormat="1" x14ac:dyDescent="0.3">
      <c r="A232" s="31"/>
      <c r="B232" s="32"/>
      <c r="C232" s="33"/>
    </row>
    <row r="233" spans="1:3" s="34" customFormat="1" x14ac:dyDescent="0.3">
      <c r="A233" s="31"/>
      <c r="B233" s="32"/>
      <c r="C233" s="33"/>
    </row>
    <row r="234" spans="1:3" s="34" customFormat="1" x14ac:dyDescent="0.3">
      <c r="A234" s="31"/>
      <c r="B234" s="32"/>
      <c r="C234" s="33"/>
    </row>
    <row r="235" spans="1:3" s="34" customFormat="1" x14ac:dyDescent="0.3">
      <c r="A235" s="31"/>
      <c r="B235" s="32"/>
      <c r="C235" s="33"/>
    </row>
    <row r="236" spans="1:3" s="34" customFormat="1" x14ac:dyDescent="0.3">
      <c r="A236" s="31"/>
      <c r="B236" s="32"/>
      <c r="C236" s="33"/>
    </row>
    <row r="237" spans="1:3" s="34" customFormat="1" x14ac:dyDescent="0.3">
      <c r="A237" s="31"/>
      <c r="B237" s="32"/>
      <c r="C237" s="33"/>
    </row>
    <row r="238" spans="1:3" s="34" customFormat="1" x14ac:dyDescent="0.3">
      <c r="A238" s="31"/>
      <c r="B238" s="32"/>
      <c r="C238" s="33"/>
    </row>
    <row r="239" spans="1:3" s="34" customFormat="1" x14ac:dyDescent="0.3">
      <c r="A239" s="31"/>
      <c r="B239" s="32"/>
      <c r="C239" s="33"/>
    </row>
    <row r="240" spans="1:3" s="34" customFormat="1" x14ac:dyDescent="0.3">
      <c r="A240" s="31"/>
      <c r="B240" s="32"/>
      <c r="C240" s="33"/>
    </row>
    <row r="241" spans="1:3" s="34" customFormat="1" x14ac:dyDescent="0.3">
      <c r="A241" s="31"/>
      <c r="B241" s="32"/>
      <c r="C241" s="33"/>
    </row>
    <row r="242" spans="1:3" s="34" customFormat="1" x14ac:dyDescent="0.3">
      <c r="A242" s="31"/>
      <c r="B242" s="32"/>
      <c r="C242" s="33"/>
    </row>
    <row r="243" spans="1:3" s="34" customFormat="1" x14ac:dyDescent="0.3">
      <c r="A243" s="31"/>
      <c r="B243" s="32"/>
      <c r="C243" s="33"/>
    </row>
    <row r="244" spans="1:3" s="34" customFormat="1" x14ac:dyDescent="0.3">
      <c r="A244" s="31"/>
      <c r="B244" s="32"/>
      <c r="C244" s="33"/>
    </row>
    <row r="245" spans="1:3" s="34" customFormat="1" x14ac:dyDescent="0.3">
      <c r="A245" s="31"/>
      <c r="B245" s="32"/>
      <c r="C245" s="33"/>
    </row>
    <row r="246" spans="1:3" s="34" customFormat="1" x14ac:dyDescent="0.3">
      <c r="A246" s="31"/>
      <c r="B246" s="32"/>
      <c r="C246" s="33"/>
    </row>
    <row r="247" spans="1:3" s="34" customFormat="1" x14ac:dyDescent="0.3">
      <c r="A247" s="31"/>
      <c r="B247" s="32"/>
      <c r="C247" s="33"/>
    </row>
    <row r="248" spans="1:3" s="34" customFormat="1" x14ac:dyDescent="0.3">
      <c r="A248" s="31"/>
      <c r="B248" s="32"/>
      <c r="C248" s="33"/>
    </row>
    <row r="249" spans="1:3" s="34" customFormat="1" x14ac:dyDescent="0.3">
      <c r="A249" s="31"/>
      <c r="B249" s="32"/>
      <c r="C249" s="33"/>
    </row>
    <row r="250" spans="1:3" s="34" customFormat="1" x14ac:dyDescent="0.3">
      <c r="A250" s="31"/>
      <c r="B250" s="32"/>
      <c r="C250" s="33"/>
    </row>
    <row r="251" spans="1:3" s="34" customFormat="1" x14ac:dyDescent="0.3">
      <c r="A251" s="31"/>
      <c r="B251" s="32"/>
      <c r="C251" s="33"/>
    </row>
    <row r="252" spans="1:3" s="34" customFormat="1" x14ac:dyDescent="0.3">
      <c r="A252" s="31"/>
      <c r="B252" s="32"/>
      <c r="C252" s="33"/>
    </row>
    <row r="253" spans="1:3" s="34" customFormat="1" x14ac:dyDescent="0.3">
      <c r="A253" s="31"/>
      <c r="B253" s="32"/>
      <c r="C253" s="33"/>
    </row>
    <row r="254" spans="1:3" s="34" customFormat="1" x14ac:dyDescent="0.3">
      <c r="A254" s="31"/>
      <c r="B254" s="32"/>
      <c r="C254" s="33"/>
    </row>
    <row r="255" spans="1:3" s="34" customFormat="1" x14ac:dyDescent="0.3">
      <c r="A255" s="31"/>
      <c r="B255" s="32"/>
      <c r="C255" s="33"/>
    </row>
    <row r="256" spans="1:3" s="34" customFormat="1" x14ac:dyDescent="0.3">
      <c r="A256" s="31"/>
      <c r="B256" s="32"/>
      <c r="C256" s="33"/>
    </row>
    <row r="257" spans="1:3" s="34" customFormat="1" x14ac:dyDescent="0.3">
      <c r="A257" s="31"/>
      <c r="B257" s="32"/>
      <c r="C257" s="33"/>
    </row>
    <row r="258" spans="1:3" s="34" customFormat="1" x14ac:dyDescent="0.3">
      <c r="A258" s="31"/>
      <c r="B258" s="32"/>
      <c r="C258" s="33"/>
    </row>
    <row r="259" spans="1:3" s="34" customFormat="1" x14ac:dyDescent="0.3">
      <c r="A259" s="31"/>
      <c r="B259" s="32"/>
      <c r="C259" s="33"/>
    </row>
    <row r="260" spans="1:3" s="34" customFormat="1" x14ac:dyDescent="0.3">
      <c r="A260" s="31"/>
      <c r="B260" s="32"/>
      <c r="C260" s="33"/>
    </row>
    <row r="261" spans="1:3" s="34" customFormat="1" x14ac:dyDescent="0.3">
      <c r="A261" s="31"/>
      <c r="B261" s="32"/>
      <c r="C261" s="33"/>
    </row>
    <row r="262" spans="1:3" s="34" customFormat="1" x14ac:dyDescent="0.3">
      <c r="A262" s="31"/>
      <c r="B262" s="32"/>
      <c r="C262" s="33"/>
    </row>
    <row r="263" spans="1:3" s="34" customFormat="1" x14ac:dyDescent="0.3">
      <c r="A263" s="31"/>
      <c r="B263" s="32"/>
      <c r="C263" s="33"/>
    </row>
    <row r="264" spans="1:3" s="34" customFormat="1" x14ac:dyDescent="0.3">
      <c r="A264" s="31"/>
      <c r="B264" s="32"/>
      <c r="C264" s="33"/>
    </row>
    <row r="265" spans="1:3" s="34" customFormat="1" x14ac:dyDescent="0.3">
      <c r="A265" s="31"/>
      <c r="B265" s="32"/>
      <c r="C265" s="33"/>
    </row>
    <row r="266" spans="1:3" s="34" customFormat="1" x14ac:dyDescent="0.3">
      <c r="A266" s="31"/>
      <c r="B266" s="32"/>
      <c r="C266" s="33"/>
    </row>
    <row r="267" spans="1:3" s="34" customFormat="1" x14ac:dyDescent="0.3">
      <c r="A267" s="31"/>
      <c r="B267" s="32"/>
      <c r="C267" s="33"/>
    </row>
    <row r="268" spans="1:3" s="34" customFormat="1" x14ac:dyDescent="0.3">
      <c r="A268" s="31"/>
      <c r="B268" s="32"/>
      <c r="C268" s="33"/>
    </row>
    <row r="269" spans="1:3" s="34" customFormat="1" x14ac:dyDescent="0.3">
      <c r="A269" s="31"/>
      <c r="B269" s="32"/>
      <c r="C269" s="33"/>
    </row>
    <row r="270" spans="1:3" s="34" customFormat="1" x14ac:dyDescent="0.3">
      <c r="A270" s="31"/>
      <c r="B270" s="32"/>
      <c r="C270" s="33"/>
    </row>
    <row r="271" spans="1:3" s="34" customFormat="1" x14ac:dyDescent="0.3">
      <c r="A271" s="31"/>
      <c r="B271" s="32"/>
      <c r="C271" s="33"/>
    </row>
    <row r="272" spans="1:3" s="34" customFormat="1" x14ac:dyDescent="0.3">
      <c r="A272" s="31"/>
      <c r="B272" s="32"/>
      <c r="C272" s="33"/>
    </row>
    <row r="273" spans="1:3" s="34" customFormat="1" x14ac:dyDescent="0.3">
      <c r="A273" s="31"/>
      <c r="B273" s="32"/>
      <c r="C273" s="33"/>
    </row>
    <row r="274" spans="1:3" s="34" customFormat="1" x14ac:dyDescent="0.3">
      <c r="A274" s="31"/>
      <c r="B274" s="32"/>
      <c r="C274" s="33"/>
    </row>
    <row r="275" spans="1:3" s="34" customFormat="1" x14ac:dyDescent="0.3">
      <c r="A275" s="31"/>
      <c r="B275" s="32"/>
      <c r="C275" s="33"/>
    </row>
    <row r="276" spans="1:3" s="34" customFormat="1" x14ac:dyDescent="0.3">
      <c r="A276" s="31"/>
      <c r="B276" s="32"/>
      <c r="C276" s="33"/>
    </row>
    <row r="277" spans="1:3" s="34" customFormat="1" x14ac:dyDescent="0.3">
      <c r="A277" s="31"/>
      <c r="B277" s="32"/>
      <c r="C277" s="33"/>
    </row>
    <row r="278" spans="1:3" s="34" customFormat="1" x14ac:dyDescent="0.3">
      <c r="A278" s="31"/>
      <c r="B278" s="32"/>
      <c r="C278" s="33"/>
    </row>
    <row r="279" spans="1:3" s="34" customFormat="1" x14ac:dyDescent="0.3">
      <c r="A279" s="31"/>
      <c r="B279" s="32"/>
      <c r="C279" s="33"/>
    </row>
    <row r="280" spans="1:3" s="34" customFormat="1" x14ac:dyDescent="0.3">
      <c r="A280" s="31"/>
      <c r="B280" s="32"/>
      <c r="C280" s="33"/>
    </row>
    <row r="281" spans="1:3" s="34" customFormat="1" x14ac:dyDescent="0.3">
      <c r="A281" s="31"/>
      <c r="B281" s="32"/>
      <c r="C281" s="33"/>
    </row>
    <row r="282" spans="1:3" s="34" customFormat="1" x14ac:dyDescent="0.3">
      <c r="A282" s="31"/>
      <c r="B282" s="32"/>
      <c r="C282" s="33"/>
    </row>
    <row r="283" spans="1:3" s="34" customFormat="1" x14ac:dyDescent="0.3">
      <c r="A283" s="31"/>
      <c r="B283" s="32"/>
      <c r="C283" s="33"/>
    </row>
    <row r="284" spans="1:3" s="34" customFormat="1" x14ac:dyDescent="0.3">
      <c r="A284" s="31"/>
      <c r="B284" s="32"/>
      <c r="C284" s="33"/>
    </row>
    <row r="285" spans="1:3" s="34" customFormat="1" x14ac:dyDescent="0.3">
      <c r="A285" s="31"/>
      <c r="B285" s="32"/>
      <c r="C285" s="33"/>
    </row>
    <row r="286" spans="1:3" s="34" customFormat="1" x14ac:dyDescent="0.3">
      <c r="A286" s="31"/>
      <c r="B286" s="32"/>
      <c r="C286" s="33"/>
    </row>
    <row r="287" spans="1:3" s="34" customFormat="1" x14ac:dyDescent="0.3">
      <c r="A287" s="31"/>
      <c r="B287" s="32"/>
      <c r="C287" s="33"/>
    </row>
    <row r="288" spans="1:3" s="34" customFormat="1" x14ac:dyDescent="0.3">
      <c r="A288" s="31"/>
      <c r="B288" s="32"/>
      <c r="C288" s="33"/>
    </row>
    <row r="289" spans="1:3" s="34" customFormat="1" x14ac:dyDescent="0.3">
      <c r="A289" s="31"/>
      <c r="B289" s="32"/>
      <c r="C289" s="33"/>
    </row>
    <row r="290" spans="1:3" s="34" customFormat="1" x14ac:dyDescent="0.3">
      <c r="A290" s="31"/>
      <c r="B290" s="32"/>
      <c r="C290" s="33"/>
    </row>
    <row r="291" spans="1:3" s="34" customFormat="1" x14ac:dyDescent="0.3">
      <c r="A291" s="31"/>
      <c r="B291" s="32"/>
      <c r="C291" s="33"/>
    </row>
    <row r="292" spans="1:3" s="34" customFormat="1" x14ac:dyDescent="0.3">
      <c r="A292" s="31"/>
      <c r="B292" s="32"/>
      <c r="C292" s="33"/>
    </row>
    <row r="293" spans="1:3" s="34" customFormat="1" x14ac:dyDescent="0.3">
      <c r="A293" s="31"/>
      <c r="B293" s="32"/>
      <c r="C293" s="33"/>
    </row>
    <row r="294" spans="1:3" s="34" customFormat="1" x14ac:dyDescent="0.3">
      <c r="A294" s="31"/>
      <c r="B294" s="32"/>
      <c r="C294" s="33"/>
    </row>
    <row r="295" spans="1:3" s="34" customFormat="1" x14ac:dyDescent="0.3">
      <c r="A295" s="31"/>
      <c r="B295" s="32"/>
      <c r="C295" s="33"/>
    </row>
    <row r="296" spans="1:3" s="34" customFormat="1" x14ac:dyDescent="0.3">
      <c r="A296" s="31"/>
      <c r="B296" s="32"/>
      <c r="C296" s="33"/>
    </row>
    <row r="297" spans="1:3" s="34" customFormat="1" x14ac:dyDescent="0.3">
      <c r="A297" s="31"/>
      <c r="B297" s="32"/>
      <c r="C297" s="33"/>
    </row>
    <row r="298" spans="1:3" s="34" customFormat="1" x14ac:dyDescent="0.3">
      <c r="A298" s="31"/>
      <c r="B298" s="32"/>
      <c r="C298" s="33"/>
    </row>
    <row r="299" spans="1:3" s="34" customFormat="1" x14ac:dyDescent="0.3">
      <c r="A299" s="31"/>
      <c r="B299" s="32"/>
      <c r="C299" s="33"/>
    </row>
    <row r="300" spans="1:3" s="34" customFormat="1" x14ac:dyDescent="0.3">
      <c r="A300" s="31"/>
      <c r="B300" s="32"/>
      <c r="C300" s="33"/>
    </row>
    <row r="301" spans="1:3" s="34" customFormat="1" x14ac:dyDescent="0.3">
      <c r="A301" s="31"/>
      <c r="B301" s="32"/>
      <c r="C301" s="33"/>
    </row>
    <row r="302" spans="1:3" s="34" customFormat="1" x14ac:dyDescent="0.3">
      <c r="A302" s="31"/>
      <c r="B302" s="32"/>
      <c r="C302" s="33"/>
    </row>
    <row r="303" spans="1:3" s="34" customFormat="1" x14ac:dyDescent="0.3">
      <c r="A303" s="31"/>
      <c r="B303" s="32"/>
      <c r="C303" s="33"/>
    </row>
    <row r="304" spans="1:3" s="34" customFormat="1" x14ac:dyDescent="0.3">
      <c r="A304" s="31"/>
      <c r="B304" s="32"/>
      <c r="C304" s="33"/>
    </row>
    <row r="305" spans="1:3" s="34" customFormat="1" x14ac:dyDescent="0.3">
      <c r="A305" s="31"/>
      <c r="B305" s="32"/>
      <c r="C305" s="33"/>
    </row>
    <row r="306" spans="1:3" s="34" customFormat="1" x14ac:dyDescent="0.3">
      <c r="A306" s="31"/>
      <c r="B306" s="32"/>
      <c r="C306" s="33"/>
    </row>
    <row r="307" spans="1:3" s="34" customFormat="1" x14ac:dyDescent="0.3">
      <c r="A307" s="31"/>
      <c r="B307" s="32"/>
      <c r="C307" s="33"/>
    </row>
    <row r="308" spans="1:3" s="34" customFormat="1" x14ac:dyDescent="0.3">
      <c r="A308" s="31"/>
      <c r="B308" s="32"/>
      <c r="C308" s="33"/>
    </row>
    <row r="309" spans="1:3" s="34" customFormat="1" x14ac:dyDescent="0.3">
      <c r="A309" s="31"/>
      <c r="B309" s="32"/>
      <c r="C309" s="33"/>
    </row>
    <row r="310" spans="1:3" s="34" customFormat="1" x14ac:dyDescent="0.3">
      <c r="A310" s="31"/>
      <c r="B310" s="32"/>
      <c r="C310" s="33"/>
    </row>
    <row r="311" spans="1:3" s="34" customFormat="1" x14ac:dyDescent="0.3">
      <c r="A311" s="31"/>
      <c r="B311" s="32"/>
      <c r="C311" s="33"/>
    </row>
    <row r="312" spans="1:3" s="34" customFormat="1" x14ac:dyDescent="0.3">
      <c r="A312" s="31"/>
      <c r="B312" s="32"/>
      <c r="C312" s="33"/>
    </row>
    <row r="313" spans="1:3" s="34" customFormat="1" x14ac:dyDescent="0.3">
      <c r="A313" s="31"/>
      <c r="B313" s="32"/>
      <c r="C313" s="33"/>
    </row>
    <row r="314" spans="1:3" s="34" customFormat="1" x14ac:dyDescent="0.3">
      <c r="A314" s="31"/>
      <c r="B314" s="32"/>
      <c r="C314" s="33"/>
    </row>
    <row r="315" spans="1:3" s="34" customFormat="1" x14ac:dyDescent="0.3">
      <c r="A315" s="31"/>
      <c r="B315" s="32"/>
      <c r="C315" s="33"/>
    </row>
    <row r="316" spans="1:3" s="34" customFormat="1" x14ac:dyDescent="0.3">
      <c r="A316" s="31"/>
      <c r="B316" s="32"/>
      <c r="C316" s="33"/>
    </row>
    <row r="317" spans="1:3" s="34" customFormat="1" x14ac:dyDescent="0.3">
      <c r="A317" s="31"/>
      <c r="B317" s="32"/>
      <c r="C317" s="33"/>
    </row>
    <row r="318" spans="1:3" s="34" customFormat="1" x14ac:dyDescent="0.3">
      <c r="A318" s="31"/>
      <c r="B318" s="32"/>
      <c r="C318" s="33"/>
    </row>
    <row r="319" spans="1:3" s="34" customFormat="1" x14ac:dyDescent="0.3">
      <c r="A319" s="31"/>
      <c r="B319" s="32"/>
      <c r="C319" s="33"/>
    </row>
    <row r="320" spans="1:3" s="34" customFormat="1" x14ac:dyDescent="0.3">
      <c r="A320" s="31"/>
      <c r="B320" s="32"/>
      <c r="C320" s="33"/>
    </row>
    <row r="321" spans="1:3" s="34" customFormat="1" x14ac:dyDescent="0.3">
      <c r="A321" s="31"/>
      <c r="B321" s="32"/>
      <c r="C321" s="33"/>
    </row>
    <row r="322" spans="1:3" s="34" customFormat="1" x14ac:dyDescent="0.3">
      <c r="A322" s="31"/>
      <c r="B322" s="32"/>
      <c r="C322" s="33"/>
    </row>
    <row r="323" spans="1:3" s="34" customFormat="1" x14ac:dyDescent="0.3">
      <c r="A323" s="31"/>
      <c r="B323" s="32"/>
      <c r="C323" s="33"/>
    </row>
    <row r="324" spans="1:3" s="34" customFormat="1" x14ac:dyDescent="0.3">
      <c r="A324" s="31"/>
      <c r="B324" s="32"/>
      <c r="C324" s="33"/>
    </row>
    <row r="325" spans="1:3" s="34" customFormat="1" x14ac:dyDescent="0.3">
      <c r="A325" s="31"/>
      <c r="B325" s="32"/>
      <c r="C325" s="33"/>
    </row>
    <row r="326" spans="1:3" s="34" customFormat="1" x14ac:dyDescent="0.3">
      <c r="A326" s="31"/>
      <c r="B326" s="32"/>
      <c r="C326" s="33"/>
    </row>
    <row r="327" spans="1:3" s="34" customFormat="1" x14ac:dyDescent="0.3">
      <c r="A327" s="31"/>
      <c r="B327" s="32"/>
      <c r="C327" s="33"/>
    </row>
    <row r="328" spans="1:3" s="34" customFormat="1" x14ac:dyDescent="0.3">
      <c r="A328" s="31"/>
      <c r="B328" s="32"/>
      <c r="C328" s="33"/>
    </row>
    <row r="329" spans="1:3" s="34" customFormat="1" x14ac:dyDescent="0.3">
      <c r="A329" s="31"/>
      <c r="B329" s="32"/>
      <c r="C329" s="33"/>
    </row>
    <row r="330" spans="1:3" s="34" customFormat="1" x14ac:dyDescent="0.3">
      <c r="A330" s="31"/>
      <c r="B330" s="32"/>
      <c r="C330" s="33"/>
    </row>
    <row r="331" spans="1:3" s="34" customFormat="1" x14ac:dyDescent="0.3">
      <c r="A331" s="31"/>
      <c r="B331" s="32"/>
      <c r="C331" s="33"/>
    </row>
    <row r="332" spans="1:3" s="34" customFormat="1" x14ac:dyDescent="0.3">
      <c r="A332" s="31"/>
      <c r="B332" s="32"/>
      <c r="C332" s="33"/>
    </row>
    <row r="333" spans="1:3" s="34" customFormat="1" x14ac:dyDescent="0.3">
      <c r="A333" s="31"/>
      <c r="B333" s="32"/>
      <c r="C333" s="33"/>
    </row>
    <row r="334" spans="1:3" s="34" customFormat="1" x14ac:dyDescent="0.3">
      <c r="A334" s="31"/>
      <c r="B334" s="32"/>
      <c r="C334" s="33"/>
    </row>
    <row r="335" spans="1:3" s="34" customFormat="1" x14ac:dyDescent="0.3">
      <c r="A335" s="31"/>
      <c r="B335" s="32"/>
      <c r="C335" s="33"/>
    </row>
    <row r="336" spans="1:3" s="34" customFormat="1" x14ac:dyDescent="0.3">
      <c r="A336" s="31"/>
      <c r="B336" s="32"/>
      <c r="C336" s="33"/>
    </row>
    <row r="337" spans="1:3" s="34" customFormat="1" x14ac:dyDescent="0.3">
      <c r="A337" s="31"/>
      <c r="B337" s="32"/>
      <c r="C337" s="33"/>
    </row>
    <row r="338" spans="1:3" s="34" customFormat="1" x14ac:dyDescent="0.3">
      <c r="A338" s="31"/>
      <c r="B338" s="32"/>
      <c r="C338" s="33"/>
    </row>
    <row r="339" spans="1:3" s="34" customFormat="1" x14ac:dyDescent="0.3">
      <c r="A339" s="31"/>
      <c r="B339" s="32"/>
      <c r="C339" s="33"/>
    </row>
    <row r="340" spans="1:3" s="34" customFormat="1" x14ac:dyDescent="0.3">
      <c r="A340" s="31"/>
      <c r="B340" s="32"/>
      <c r="C340" s="33"/>
    </row>
    <row r="341" spans="1:3" s="34" customFormat="1" x14ac:dyDescent="0.3">
      <c r="A341" s="31"/>
      <c r="B341" s="32"/>
      <c r="C341" s="33"/>
    </row>
    <row r="342" spans="1:3" s="34" customFormat="1" x14ac:dyDescent="0.3">
      <c r="A342" s="31"/>
      <c r="B342" s="32"/>
      <c r="C342" s="33"/>
    </row>
    <row r="343" spans="1:3" s="34" customFormat="1" x14ac:dyDescent="0.3">
      <c r="A343" s="31"/>
      <c r="B343" s="32"/>
      <c r="C343" s="33"/>
    </row>
    <row r="344" spans="1:3" s="34" customFormat="1" x14ac:dyDescent="0.3">
      <c r="A344" s="31"/>
      <c r="B344" s="32"/>
      <c r="C344" s="33"/>
    </row>
    <row r="345" spans="1:3" s="34" customFormat="1" x14ac:dyDescent="0.3">
      <c r="A345" s="31"/>
      <c r="B345" s="32"/>
      <c r="C345" s="33"/>
    </row>
    <row r="346" spans="1:3" s="34" customFormat="1" x14ac:dyDescent="0.3">
      <c r="A346" s="31"/>
      <c r="B346" s="32"/>
      <c r="C346" s="33"/>
    </row>
    <row r="347" spans="1:3" s="34" customFormat="1" x14ac:dyDescent="0.3">
      <c r="A347" s="31"/>
      <c r="B347" s="32"/>
      <c r="C347" s="33"/>
    </row>
    <row r="348" spans="1:3" s="34" customFormat="1" x14ac:dyDescent="0.3">
      <c r="A348" s="31"/>
      <c r="B348" s="32"/>
      <c r="C348" s="33"/>
    </row>
    <row r="349" spans="1:3" s="34" customFormat="1" x14ac:dyDescent="0.3">
      <c r="A349" s="31"/>
      <c r="B349" s="32"/>
      <c r="C349" s="33"/>
    </row>
    <row r="350" spans="1:3" s="34" customFormat="1" x14ac:dyDescent="0.3">
      <c r="A350" s="31"/>
      <c r="B350" s="32"/>
      <c r="C350" s="33"/>
    </row>
    <row r="351" spans="1:3" s="34" customFormat="1" x14ac:dyDescent="0.3">
      <c r="A351" s="31"/>
      <c r="B351" s="32"/>
      <c r="C351" s="33"/>
    </row>
    <row r="352" spans="1:3" s="34" customFormat="1" x14ac:dyDescent="0.3">
      <c r="A352" s="31"/>
      <c r="B352" s="32"/>
      <c r="C352" s="33"/>
    </row>
    <row r="353" spans="1:3" s="34" customFormat="1" x14ac:dyDescent="0.3">
      <c r="A353" s="31"/>
      <c r="B353" s="32"/>
      <c r="C353" s="33"/>
    </row>
    <row r="354" spans="1:3" s="34" customFormat="1" x14ac:dyDescent="0.3">
      <c r="A354" s="31"/>
      <c r="B354" s="32"/>
      <c r="C354" s="33"/>
    </row>
    <row r="355" spans="1:3" s="34" customFormat="1" x14ac:dyDescent="0.3">
      <c r="A355" s="31"/>
      <c r="B355" s="32"/>
      <c r="C355" s="33"/>
    </row>
    <row r="356" spans="1:3" s="34" customFormat="1" x14ac:dyDescent="0.3">
      <c r="A356" s="31"/>
      <c r="B356" s="32"/>
      <c r="C356" s="33"/>
    </row>
    <row r="357" spans="1:3" s="34" customFormat="1" x14ac:dyDescent="0.3">
      <c r="A357" s="31"/>
      <c r="B357" s="32"/>
      <c r="C357" s="33"/>
    </row>
    <row r="358" spans="1:3" s="34" customFormat="1" x14ac:dyDescent="0.3">
      <c r="A358" s="31"/>
      <c r="B358" s="32"/>
      <c r="C358" s="33"/>
    </row>
    <row r="359" spans="1:3" s="34" customFormat="1" x14ac:dyDescent="0.3">
      <c r="A359" s="31"/>
      <c r="B359" s="32"/>
      <c r="C359" s="33"/>
    </row>
    <row r="360" spans="1:3" s="34" customFormat="1" x14ac:dyDescent="0.3">
      <c r="A360" s="31"/>
      <c r="B360" s="32"/>
      <c r="C360" s="33"/>
    </row>
    <row r="361" spans="1:3" s="34" customFormat="1" x14ac:dyDescent="0.3">
      <c r="A361" s="31"/>
      <c r="B361" s="32"/>
      <c r="C361" s="33"/>
    </row>
    <row r="362" spans="1:3" s="34" customFormat="1" x14ac:dyDescent="0.3">
      <c r="A362" s="31"/>
      <c r="B362" s="32"/>
      <c r="C362" s="33"/>
    </row>
    <row r="363" spans="1:3" s="34" customFormat="1" x14ac:dyDescent="0.3">
      <c r="A363" s="31"/>
      <c r="B363" s="32"/>
      <c r="C363" s="33"/>
    </row>
    <row r="364" spans="1:3" s="34" customFormat="1" x14ac:dyDescent="0.3">
      <c r="A364" s="31"/>
      <c r="B364" s="32"/>
      <c r="C364" s="33"/>
    </row>
    <row r="365" spans="1:3" s="34" customFormat="1" x14ac:dyDescent="0.3">
      <c r="A365" s="31"/>
      <c r="B365" s="32"/>
      <c r="C365" s="33"/>
    </row>
    <row r="366" spans="1:3" s="34" customFormat="1" x14ac:dyDescent="0.3">
      <c r="A366" s="31"/>
      <c r="B366" s="32"/>
      <c r="C366" s="33"/>
    </row>
    <row r="367" spans="1:3" s="34" customFormat="1" x14ac:dyDescent="0.3">
      <c r="A367" s="31"/>
      <c r="B367" s="32"/>
      <c r="C367" s="33"/>
    </row>
    <row r="368" spans="1:3" s="34" customFormat="1" x14ac:dyDescent="0.3">
      <c r="A368" s="31"/>
      <c r="B368" s="32"/>
      <c r="C368" s="33"/>
    </row>
    <row r="369" spans="1:3" s="34" customFormat="1" x14ac:dyDescent="0.3">
      <c r="A369" s="31"/>
      <c r="B369" s="32"/>
      <c r="C369" s="33"/>
    </row>
    <row r="370" spans="1:3" s="34" customFormat="1" x14ac:dyDescent="0.3">
      <c r="A370" s="31"/>
      <c r="B370" s="32"/>
      <c r="C370" s="33"/>
    </row>
    <row r="371" spans="1:3" s="34" customFormat="1" x14ac:dyDescent="0.3">
      <c r="A371" s="31"/>
      <c r="B371" s="32"/>
      <c r="C371" s="33"/>
    </row>
    <row r="372" spans="1:3" s="34" customFormat="1" x14ac:dyDescent="0.3">
      <c r="A372" s="31"/>
      <c r="B372" s="32"/>
      <c r="C372" s="33"/>
    </row>
    <row r="373" spans="1:3" s="34" customFormat="1" x14ac:dyDescent="0.3">
      <c r="A373" s="31"/>
      <c r="B373" s="32"/>
      <c r="C373" s="33"/>
    </row>
    <row r="374" spans="1:3" s="34" customFormat="1" x14ac:dyDescent="0.3">
      <c r="A374" s="31"/>
      <c r="B374" s="32"/>
      <c r="C374" s="33"/>
    </row>
    <row r="375" spans="1:3" s="34" customFormat="1" x14ac:dyDescent="0.3">
      <c r="A375" s="31"/>
      <c r="B375" s="32"/>
      <c r="C375" s="33"/>
    </row>
    <row r="376" spans="1:3" s="34" customFormat="1" x14ac:dyDescent="0.3">
      <c r="A376" s="31"/>
      <c r="B376" s="32"/>
      <c r="C376" s="33"/>
    </row>
    <row r="377" spans="1:3" s="34" customFormat="1" x14ac:dyDescent="0.3">
      <c r="A377" s="31"/>
      <c r="B377" s="32"/>
      <c r="C377" s="33"/>
    </row>
    <row r="378" spans="1:3" s="34" customFormat="1" x14ac:dyDescent="0.3">
      <c r="A378" s="31"/>
      <c r="B378" s="32"/>
      <c r="C378" s="33"/>
    </row>
    <row r="379" spans="1:3" s="34" customFormat="1" x14ac:dyDescent="0.3">
      <c r="A379" s="31"/>
      <c r="B379" s="32"/>
      <c r="C379" s="33"/>
    </row>
    <row r="380" spans="1:3" s="34" customFormat="1" x14ac:dyDescent="0.3">
      <c r="A380" s="31"/>
      <c r="B380" s="32"/>
      <c r="C380" s="33"/>
    </row>
    <row r="381" spans="1:3" s="34" customFormat="1" x14ac:dyDescent="0.3">
      <c r="A381" s="31"/>
      <c r="B381" s="32"/>
      <c r="C381" s="33"/>
    </row>
    <row r="382" spans="1:3" s="34" customFormat="1" x14ac:dyDescent="0.3">
      <c r="A382" s="31"/>
      <c r="B382" s="32"/>
      <c r="C382" s="33"/>
    </row>
    <row r="383" spans="1:3" s="34" customFormat="1" x14ac:dyDescent="0.3">
      <c r="A383" s="31"/>
      <c r="B383" s="32"/>
      <c r="C383" s="33"/>
    </row>
    <row r="384" spans="1:3" s="34" customFormat="1" x14ac:dyDescent="0.3">
      <c r="A384" s="31"/>
      <c r="B384" s="32"/>
      <c r="C384" s="33"/>
    </row>
    <row r="385" spans="1:3" s="34" customFormat="1" x14ac:dyDescent="0.3">
      <c r="A385" s="31"/>
      <c r="B385" s="32"/>
      <c r="C385" s="33"/>
    </row>
    <row r="386" spans="1:3" s="34" customFormat="1" x14ac:dyDescent="0.3">
      <c r="A386" s="31"/>
      <c r="B386" s="32"/>
      <c r="C386" s="33"/>
    </row>
    <row r="387" spans="1:3" s="34" customFormat="1" x14ac:dyDescent="0.3">
      <c r="A387" s="31"/>
      <c r="B387" s="32"/>
      <c r="C387" s="33"/>
    </row>
    <row r="388" spans="1:3" s="34" customFormat="1" x14ac:dyDescent="0.3">
      <c r="A388" s="31"/>
      <c r="B388" s="32"/>
      <c r="C388" s="33"/>
    </row>
    <row r="389" spans="1:3" s="34" customFormat="1" x14ac:dyDescent="0.3">
      <c r="A389" s="31"/>
      <c r="B389" s="32"/>
      <c r="C389" s="33"/>
    </row>
    <row r="390" spans="1:3" s="34" customFormat="1" x14ac:dyDescent="0.3">
      <c r="A390" s="31"/>
      <c r="B390" s="32"/>
      <c r="C390" s="33"/>
    </row>
    <row r="391" spans="1:3" s="34" customFormat="1" x14ac:dyDescent="0.3">
      <c r="A391" s="31"/>
      <c r="B391" s="32"/>
      <c r="C391" s="33"/>
    </row>
    <row r="392" spans="1:3" s="34" customFormat="1" x14ac:dyDescent="0.3">
      <c r="A392" s="31"/>
      <c r="B392" s="32"/>
      <c r="C392" s="33"/>
    </row>
    <row r="393" spans="1:3" s="34" customFormat="1" x14ac:dyDescent="0.3">
      <c r="A393" s="31"/>
      <c r="B393" s="32"/>
      <c r="C393" s="33"/>
    </row>
    <row r="394" spans="1:3" s="34" customFormat="1" x14ac:dyDescent="0.3">
      <c r="A394" s="31"/>
      <c r="B394" s="32"/>
      <c r="C394" s="33"/>
    </row>
    <row r="395" spans="1:3" s="34" customFormat="1" x14ac:dyDescent="0.3">
      <c r="A395" s="31"/>
      <c r="B395" s="32"/>
      <c r="C395" s="33"/>
    </row>
    <row r="396" spans="1:3" s="34" customFormat="1" x14ac:dyDescent="0.3">
      <c r="A396" s="31"/>
      <c r="B396" s="32"/>
      <c r="C396" s="33"/>
    </row>
    <row r="397" spans="1:3" s="34" customFormat="1" x14ac:dyDescent="0.3">
      <c r="A397" s="31"/>
      <c r="B397" s="32"/>
      <c r="C397" s="33"/>
    </row>
    <row r="398" spans="1:3" s="34" customFormat="1" x14ac:dyDescent="0.3">
      <c r="A398" s="31"/>
      <c r="B398" s="32"/>
      <c r="C398" s="33"/>
    </row>
    <row r="399" spans="1:3" s="34" customFormat="1" x14ac:dyDescent="0.3">
      <c r="A399" s="31"/>
      <c r="B399" s="32"/>
      <c r="C399" s="33"/>
    </row>
    <row r="400" spans="1:3" s="34" customFormat="1" x14ac:dyDescent="0.3">
      <c r="A400" s="31"/>
      <c r="B400" s="32"/>
      <c r="C400" s="33"/>
    </row>
    <row r="401" spans="1:3" s="34" customFormat="1" x14ac:dyDescent="0.3">
      <c r="A401" s="31"/>
      <c r="B401" s="32"/>
      <c r="C401" s="33"/>
    </row>
    <row r="402" spans="1:3" s="34" customFormat="1" x14ac:dyDescent="0.3">
      <c r="A402" s="31"/>
      <c r="B402" s="32"/>
      <c r="C402" s="33"/>
    </row>
    <row r="403" spans="1:3" s="34" customFormat="1" x14ac:dyDescent="0.3">
      <c r="A403" s="31"/>
      <c r="B403" s="32"/>
      <c r="C403" s="33"/>
    </row>
    <row r="404" spans="1:3" s="34" customFormat="1" x14ac:dyDescent="0.3">
      <c r="A404" s="31"/>
      <c r="B404" s="32"/>
      <c r="C404" s="33"/>
    </row>
    <row r="405" spans="1:3" s="34" customFormat="1" x14ac:dyDescent="0.3">
      <c r="A405" s="31"/>
      <c r="B405" s="32"/>
      <c r="C405" s="33"/>
    </row>
    <row r="406" spans="1:3" s="34" customFormat="1" x14ac:dyDescent="0.3">
      <c r="A406" s="31"/>
      <c r="B406" s="32"/>
      <c r="C406" s="33"/>
    </row>
    <row r="407" spans="1:3" s="34" customFormat="1" x14ac:dyDescent="0.3">
      <c r="A407" s="31"/>
      <c r="B407" s="32"/>
      <c r="C407" s="33"/>
    </row>
    <row r="408" spans="1:3" s="34" customFormat="1" x14ac:dyDescent="0.3">
      <c r="A408" s="31"/>
      <c r="B408" s="32"/>
      <c r="C408" s="33"/>
    </row>
    <row r="409" spans="1:3" s="34" customFormat="1" x14ac:dyDescent="0.3">
      <c r="A409" s="31"/>
      <c r="B409" s="32"/>
      <c r="C409" s="33"/>
    </row>
    <row r="410" spans="1:3" s="34" customFormat="1" x14ac:dyDescent="0.3">
      <c r="A410" s="31"/>
      <c r="B410" s="32"/>
      <c r="C410" s="33"/>
    </row>
    <row r="411" spans="1:3" s="34" customFormat="1" x14ac:dyDescent="0.3">
      <c r="A411" s="31"/>
      <c r="B411" s="32"/>
      <c r="C411" s="33"/>
    </row>
    <row r="412" spans="1:3" s="34" customFormat="1" x14ac:dyDescent="0.3">
      <c r="A412" s="31"/>
      <c r="B412" s="32"/>
      <c r="C412" s="33"/>
    </row>
    <row r="413" spans="1:3" s="34" customFormat="1" x14ac:dyDescent="0.3">
      <c r="A413" s="31"/>
      <c r="B413" s="32"/>
      <c r="C413" s="33"/>
    </row>
    <row r="414" spans="1:3" s="34" customFormat="1" x14ac:dyDescent="0.3">
      <c r="A414" s="31"/>
      <c r="B414" s="32"/>
      <c r="C414" s="33"/>
    </row>
    <row r="415" spans="1:3" s="34" customFormat="1" x14ac:dyDescent="0.3">
      <c r="A415" s="31"/>
      <c r="B415" s="32"/>
      <c r="C415" s="33"/>
    </row>
    <row r="416" spans="1:3" s="34" customFormat="1" x14ac:dyDescent="0.3">
      <c r="A416" s="31"/>
      <c r="B416" s="32"/>
      <c r="C416" s="33"/>
    </row>
    <row r="417" spans="1:3" s="34" customFormat="1" x14ac:dyDescent="0.3">
      <c r="A417" s="31"/>
      <c r="B417" s="32"/>
      <c r="C417" s="33"/>
    </row>
    <row r="418" spans="1:3" s="34" customFormat="1" x14ac:dyDescent="0.3">
      <c r="A418" s="31"/>
      <c r="B418" s="32"/>
      <c r="C418" s="33"/>
    </row>
    <row r="419" spans="1:3" s="34" customFormat="1" x14ac:dyDescent="0.3">
      <c r="A419" s="31"/>
      <c r="B419" s="32"/>
      <c r="C419" s="33"/>
    </row>
    <row r="420" spans="1:3" s="34" customFormat="1" x14ac:dyDescent="0.3">
      <c r="A420" s="31"/>
      <c r="B420" s="32"/>
      <c r="C420" s="33"/>
    </row>
    <row r="421" spans="1:3" s="34" customFormat="1" x14ac:dyDescent="0.3">
      <c r="A421" s="31"/>
      <c r="B421" s="32"/>
      <c r="C421" s="33"/>
    </row>
    <row r="422" spans="1:3" s="34" customFormat="1" x14ac:dyDescent="0.3">
      <c r="A422" s="31"/>
      <c r="B422" s="32"/>
      <c r="C422" s="33"/>
    </row>
    <row r="423" spans="1:3" s="34" customFormat="1" x14ac:dyDescent="0.3">
      <c r="A423" s="31"/>
      <c r="B423" s="32"/>
      <c r="C423" s="33"/>
    </row>
    <row r="424" spans="1:3" s="34" customFormat="1" x14ac:dyDescent="0.3">
      <c r="A424" s="31"/>
      <c r="B424" s="32"/>
      <c r="C424" s="33"/>
    </row>
    <row r="425" spans="1:3" s="34" customFormat="1" x14ac:dyDescent="0.3">
      <c r="A425" s="31"/>
      <c r="B425" s="32"/>
      <c r="C425" s="33"/>
    </row>
    <row r="426" spans="1:3" s="34" customFormat="1" x14ac:dyDescent="0.3">
      <c r="A426" s="31"/>
      <c r="B426" s="32"/>
      <c r="C426" s="33"/>
    </row>
    <row r="427" spans="1:3" s="34" customFormat="1" x14ac:dyDescent="0.3">
      <c r="A427" s="31"/>
      <c r="B427" s="32"/>
      <c r="C427" s="33"/>
    </row>
    <row r="428" spans="1:3" s="34" customFormat="1" x14ac:dyDescent="0.3">
      <c r="A428" s="31"/>
      <c r="B428" s="32"/>
      <c r="C428" s="33"/>
    </row>
    <row r="429" spans="1:3" s="34" customFormat="1" x14ac:dyDescent="0.3">
      <c r="A429" s="31"/>
      <c r="B429" s="32"/>
      <c r="C429" s="33"/>
    </row>
    <row r="430" spans="1:3" s="34" customFormat="1" x14ac:dyDescent="0.3">
      <c r="A430" s="31"/>
      <c r="B430" s="32"/>
      <c r="C430" s="33"/>
    </row>
    <row r="431" spans="1:3" s="34" customFormat="1" x14ac:dyDescent="0.3">
      <c r="A431" s="31"/>
      <c r="B431" s="32"/>
      <c r="C431" s="33"/>
    </row>
    <row r="432" spans="1:3" s="34" customFormat="1" x14ac:dyDescent="0.3">
      <c r="A432" s="31"/>
      <c r="B432" s="32"/>
      <c r="C432" s="33"/>
    </row>
    <row r="433" spans="1:3" s="34" customFormat="1" x14ac:dyDescent="0.3">
      <c r="A433" s="31"/>
      <c r="B433" s="32"/>
      <c r="C433" s="33"/>
    </row>
    <row r="434" spans="1:3" s="34" customFormat="1" x14ac:dyDescent="0.3">
      <c r="A434" s="31"/>
      <c r="B434" s="32"/>
      <c r="C434" s="33"/>
    </row>
    <row r="435" spans="1:3" s="34" customFormat="1" x14ac:dyDescent="0.3">
      <c r="A435" s="31"/>
      <c r="B435" s="32"/>
      <c r="C435" s="33"/>
    </row>
    <row r="436" spans="1:3" s="34" customFormat="1" x14ac:dyDescent="0.3">
      <c r="A436" s="31"/>
      <c r="B436" s="32"/>
      <c r="C436" s="33"/>
    </row>
    <row r="437" spans="1:3" s="34" customFormat="1" x14ac:dyDescent="0.3">
      <c r="A437" s="31"/>
      <c r="B437" s="32"/>
      <c r="C437" s="33"/>
    </row>
    <row r="438" spans="1:3" s="34" customFormat="1" x14ac:dyDescent="0.3">
      <c r="A438" s="31"/>
      <c r="B438" s="32"/>
      <c r="C438" s="33"/>
    </row>
    <row r="439" spans="1:3" s="34" customFormat="1" x14ac:dyDescent="0.3">
      <c r="A439" s="31"/>
      <c r="B439" s="32"/>
      <c r="C439" s="33"/>
    </row>
    <row r="440" spans="1:3" s="34" customFormat="1" x14ac:dyDescent="0.3">
      <c r="A440" s="31"/>
      <c r="B440" s="32"/>
      <c r="C440" s="33"/>
    </row>
    <row r="441" spans="1:3" s="34" customFormat="1" x14ac:dyDescent="0.3">
      <c r="A441" s="31"/>
      <c r="B441" s="32"/>
      <c r="C441" s="33"/>
    </row>
    <row r="442" spans="1:3" s="34" customFormat="1" x14ac:dyDescent="0.3">
      <c r="A442" s="31"/>
      <c r="B442" s="32"/>
      <c r="C442" s="33"/>
    </row>
    <row r="443" spans="1:3" s="34" customFormat="1" x14ac:dyDescent="0.3">
      <c r="A443" s="31"/>
      <c r="B443" s="32"/>
      <c r="C443" s="33"/>
    </row>
    <row r="444" spans="1:3" s="34" customFormat="1" x14ac:dyDescent="0.3">
      <c r="A444" s="31"/>
      <c r="B444" s="32"/>
      <c r="C444" s="33"/>
    </row>
    <row r="445" spans="1:3" s="34" customFormat="1" x14ac:dyDescent="0.3">
      <c r="A445" s="31"/>
      <c r="B445" s="32"/>
      <c r="C445" s="33"/>
    </row>
    <row r="446" spans="1:3" s="34" customFormat="1" x14ac:dyDescent="0.3">
      <c r="A446" s="31"/>
      <c r="B446" s="32"/>
      <c r="C446" s="33"/>
    </row>
    <row r="447" spans="1:3" s="34" customFormat="1" x14ac:dyDescent="0.3">
      <c r="A447" s="31"/>
      <c r="B447" s="32"/>
      <c r="C447" s="33"/>
    </row>
    <row r="448" spans="1:3" s="34" customFormat="1" x14ac:dyDescent="0.3">
      <c r="A448" s="31"/>
      <c r="B448" s="32"/>
      <c r="C448" s="33"/>
    </row>
    <row r="449" spans="1:3" s="34" customFormat="1" x14ac:dyDescent="0.3">
      <c r="A449" s="31"/>
      <c r="B449" s="32"/>
      <c r="C449" s="33"/>
    </row>
    <row r="450" spans="1:3" s="34" customFormat="1" x14ac:dyDescent="0.3">
      <c r="A450" s="31"/>
      <c r="B450" s="32"/>
      <c r="C450" s="33"/>
    </row>
    <row r="451" spans="1:3" s="34" customFormat="1" x14ac:dyDescent="0.3">
      <c r="A451" s="31"/>
      <c r="B451" s="32"/>
      <c r="C451" s="33"/>
    </row>
    <row r="452" spans="1:3" s="34" customFormat="1" x14ac:dyDescent="0.3">
      <c r="A452" s="31"/>
      <c r="B452" s="32"/>
      <c r="C452" s="33"/>
    </row>
    <row r="453" spans="1:3" s="34" customFormat="1" x14ac:dyDescent="0.3">
      <c r="A453" s="31"/>
      <c r="B453" s="32"/>
      <c r="C453" s="33"/>
    </row>
    <row r="454" spans="1:3" s="34" customFormat="1" x14ac:dyDescent="0.3">
      <c r="A454" s="31"/>
      <c r="B454" s="32"/>
      <c r="C454" s="33"/>
    </row>
    <row r="455" spans="1:3" s="34" customFormat="1" x14ac:dyDescent="0.3">
      <c r="A455" s="31"/>
      <c r="B455" s="32"/>
      <c r="C455" s="33"/>
    </row>
    <row r="456" spans="1:3" s="34" customFormat="1" x14ac:dyDescent="0.3">
      <c r="A456" s="31"/>
      <c r="B456" s="32"/>
      <c r="C456" s="33"/>
    </row>
    <row r="457" spans="1:3" s="34" customFormat="1" x14ac:dyDescent="0.3">
      <c r="A457" s="31"/>
      <c r="B457" s="32"/>
      <c r="C457" s="33"/>
    </row>
    <row r="458" spans="1:3" s="34" customFormat="1" x14ac:dyDescent="0.3">
      <c r="A458" s="31"/>
      <c r="B458" s="32"/>
      <c r="C458" s="33"/>
    </row>
    <row r="459" spans="1:3" s="34" customFormat="1" x14ac:dyDescent="0.3">
      <c r="A459" s="31"/>
      <c r="B459" s="32"/>
      <c r="C459" s="33"/>
    </row>
    <row r="460" spans="1:3" s="34" customFormat="1" x14ac:dyDescent="0.3">
      <c r="A460" s="31"/>
      <c r="B460" s="32"/>
      <c r="C460" s="33"/>
    </row>
    <row r="461" spans="1:3" s="34" customFormat="1" x14ac:dyDescent="0.3">
      <c r="A461" s="31"/>
      <c r="B461" s="32"/>
      <c r="C461" s="33"/>
    </row>
    <row r="462" spans="1:3" s="34" customFormat="1" x14ac:dyDescent="0.3">
      <c r="A462" s="31"/>
      <c r="B462" s="32"/>
      <c r="C462" s="33"/>
    </row>
    <row r="463" spans="1:3" s="34" customFormat="1" x14ac:dyDescent="0.3">
      <c r="A463" s="31"/>
      <c r="B463" s="32"/>
      <c r="C463" s="33"/>
    </row>
    <row r="464" spans="1:3" s="34" customFormat="1" x14ac:dyDescent="0.3">
      <c r="A464" s="31"/>
      <c r="B464" s="32"/>
      <c r="C464" s="33"/>
    </row>
    <row r="465" spans="1:3" s="34" customFormat="1" x14ac:dyDescent="0.3">
      <c r="A465" s="31"/>
      <c r="B465" s="32"/>
      <c r="C465" s="33"/>
    </row>
    <row r="466" spans="1:3" s="34" customFormat="1" x14ac:dyDescent="0.3">
      <c r="A466" s="31"/>
      <c r="B466" s="32"/>
      <c r="C466" s="33"/>
    </row>
    <row r="467" spans="1:3" s="34" customFormat="1" x14ac:dyDescent="0.3">
      <c r="A467" s="31"/>
      <c r="B467" s="32"/>
      <c r="C467" s="33"/>
    </row>
    <row r="468" spans="1:3" s="34" customFormat="1" x14ac:dyDescent="0.3">
      <c r="A468" s="31"/>
      <c r="B468" s="32"/>
      <c r="C468" s="33"/>
    </row>
    <row r="469" spans="1:3" s="34" customFormat="1" x14ac:dyDescent="0.3">
      <c r="A469" s="31"/>
      <c r="B469" s="32"/>
      <c r="C469" s="33"/>
    </row>
    <row r="470" spans="1:3" s="34" customFormat="1" x14ac:dyDescent="0.3">
      <c r="A470" s="31"/>
      <c r="B470" s="32"/>
      <c r="C470" s="33"/>
    </row>
    <row r="471" spans="1:3" s="34" customFormat="1" x14ac:dyDescent="0.3">
      <c r="A471" s="31"/>
      <c r="B471" s="32"/>
      <c r="C471" s="33"/>
    </row>
    <row r="472" spans="1:3" s="34" customFormat="1" x14ac:dyDescent="0.3">
      <c r="A472" s="31"/>
      <c r="B472" s="32"/>
      <c r="C472" s="33"/>
    </row>
    <row r="473" spans="1:3" s="34" customFormat="1" x14ac:dyDescent="0.3">
      <c r="A473" s="31"/>
      <c r="B473" s="32"/>
      <c r="C473" s="33"/>
    </row>
    <row r="474" spans="1:3" s="34" customFormat="1" x14ac:dyDescent="0.3">
      <c r="A474" s="31"/>
      <c r="B474" s="32"/>
      <c r="C474" s="33"/>
    </row>
    <row r="475" spans="1:3" s="34" customFormat="1" x14ac:dyDescent="0.3">
      <c r="A475" s="31"/>
      <c r="B475" s="32"/>
      <c r="C475" s="33"/>
    </row>
    <row r="476" spans="1:3" s="34" customFormat="1" x14ac:dyDescent="0.3">
      <c r="A476" s="31"/>
      <c r="B476" s="32"/>
      <c r="C476" s="33"/>
    </row>
    <row r="477" spans="1:3" s="34" customFormat="1" x14ac:dyDescent="0.3">
      <c r="A477" s="31"/>
      <c r="B477" s="32"/>
      <c r="C477" s="33"/>
    </row>
    <row r="478" spans="1:3" s="34" customFormat="1" x14ac:dyDescent="0.3">
      <c r="A478" s="31"/>
      <c r="B478" s="32"/>
      <c r="C478" s="33"/>
    </row>
    <row r="479" spans="1:3" s="34" customFormat="1" x14ac:dyDescent="0.3">
      <c r="A479" s="31"/>
      <c r="B479" s="32"/>
      <c r="C479" s="33"/>
    </row>
    <row r="480" spans="1:3" s="34" customFormat="1" x14ac:dyDescent="0.3">
      <c r="A480" s="31"/>
      <c r="B480" s="32"/>
      <c r="C480" s="33"/>
    </row>
    <row r="481" spans="1:3" s="34" customFormat="1" x14ac:dyDescent="0.3">
      <c r="A481" s="31"/>
      <c r="B481" s="32"/>
      <c r="C481" s="33"/>
    </row>
    <row r="482" spans="1:3" s="34" customFormat="1" x14ac:dyDescent="0.3">
      <c r="A482" s="31"/>
      <c r="B482" s="32"/>
      <c r="C482" s="33"/>
    </row>
    <row r="483" spans="1:3" s="34" customFormat="1" x14ac:dyDescent="0.3">
      <c r="A483" s="31"/>
      <c r="B483" s="32"/>
      <c r="C483" s="33"/>
    </row>
    <row r="484" spans="1:3" s="34" customFormat="1" x14ac:dyDescent="0.3">
      <c r="A484" s="31"/>
      <c r="B484" s="32"/>
      <c r="C484" s="33"/>
    </row>
    <row r="485" spans="1:3" s="34" customFormat="1" x14ac:dyDescent="0.3">
      <c r="A485" s="31"/>
      <c r="B485" s="32"/>
      <c r="C485" s="33"/>
    </row>
    <row r="486" spans="1:3" s="34" customFormat="1" x14ac:dyDescent="0.3">
      <c r="A486" s="31"/>
      <c r="B486" s="32"/>
      <c r="C486" s="33"/>
    </row>
    <row r="487" spans="1:3" s="34" customFormat="1" x14ac:dyDescent="0.3">
      <c r="A487" s="31"/>
      <c r="B487" s="32"/>
      <c r="C487" s="33"/>
    </row>
    <row r="488" spans="1:3" s="34" customFormat="1" x14ac:dyDescent="0.3">
      <c r="A488" s="31"/>
      <c r="B488" s="32"/>
      <c r="C488" s="33"/>
    </row>
    <row r="489" spans="1:3" s="34" customFormat="1" x14ac:dyDescent="0.3">
      <c r="A489" s="31"/>
      <c r="B489" s="32"/>
      <c r="C489" s="33"/>
    </row>
    <row r="490" spans="1:3" s="34" customFormat="1" x14ac:dyDescent="0.3">
      <c r="A490" s="31"/>
      <c r="B490" s="32"/>
      <c r="C490" s="33"/>
    </row>
    <row r="491" spans="1:3" s="34" customFormat="1" x14ac:dyDescent="0.3">
      <c r="A491" s="31"/>
      <c r="B491" s="32"/>
      <c r="C491" s="33"/>
    </row>
    <row r="492" spans="1:3" s="34" customFormat="1" x14ac:dyDescent="0.3">
      <c r="A492" s="31"/>
      <c r="B492" s="32"/>
      <c r="C492" s="33"/>
    </row>
    <row r="493" spans="1:3" s="34" customFormat="1" x14ac:dyDescent="0.3">
      <c r="A493" s="31"/>
      <c r="B493" s="32"/>
      <c r="C493" s="33"/>
    </row>
    <row r="494" spans="1:3" s="34" customFormat="1" x14ac:dyDescent="0.3">
      <c r="A494" s="31"/>
      <c r="B494" s="32"/>
      <c r="C494" s="33"/>
    </row>
    <row r="495" spans="1:3" s="34" customFormat="1" x14ac:dyDescent="0.3">
      <c r="A495" s="31"/>
      <c r="B495" s="32"/>
      <c r="C495" s="33"/>
    </row>
    <row r="496" spans="1:3" s="34" customFormat="1" x14ac:dyDescent="0.3">
      <c r="A496" s="31"/>
      <c r="B496" s="32"/>
      <c r="C496" s="33"/>
    </row>
    <row r="497" spans="1:3" s="34" customFormat="1" x14ac:dyDescent="0.3">
      <c r="A497" s="31"/>
      <c r="B497" s="32"/>
      <c r="C497" s="33"/>
    </row>
    <row r="498" spans="1:3" s="34" customFormat="1" x14ac:dyDescent="0.3">
      <c r="A498" s="31"/>
      <c r="B498" s="32"/>
      <c r="C498" s="33"/>
    </row>
    <row r="499" spans="1:3" s="34" customFormat="1" x14ac:dyDescent="0.3">
      <c r="A499" s="31"/>
      <c r="B499" s="32"/>
      <c r="C499" s="33"/>
    </row>
    <row r="500" spans="1:3" s="34" customFormat="1" x14ac:dyDescent="0.3">
      <c r="A500" s="31"/>
      <c r="B500" s="32"/>
      <c r="C500" s="33"/>
    </row>
    <row r="501" spans="1:3" s="34" customFormat="1" x14ac:dyDescent="0.3">
      <c r="A501" s="31"/>
      <c r="B501" s="32"/>
      <c r="C501" s="33"/>
    </row>
    <row r="502" spans="1:3" s="34" customFormat="1" x14ac:dyDescent="0.3">
      <c r="A502" s="31"/>
      <c r="B502" s="32"/>
      <c r="C502" s="33"/>
    </row>
    <row r="503" spans="1:3" s="34" customFormat="1" x14ac:dyDescent="0.3">
      <c r="A503" s="31"/>
      <c r="B503" s="32"/>
      <c r="C503" s="33"/>
    </row>
    <row r="504" spans="1:3" s="34" customFormat="1" x14ac:dyDescent="0.3">
      <c r="A504" s="31"/>
      <c r="B504" s="32"/>
      <c r="C504" s="33"/>
    </row>
    <row r="505" spans="1:3" s="34" customFormat="1" x14ac:dyDescent="0.3">
      <c r="A505" s="31"/>
      <c r="B505" s="32"/>
      <c r="C505" s="33"/>
    </row>
    <row r="506" spans="1:3" s="34" customFormat="1" x14ac:dyDescent="0.3">
      <c r="A506" s="31"/>
      <c r="B506" s="32"/>
      <c r="C506" s="33"/>
    </row>
    <row r="507" spans="1:3" s="34" customFormat="1" x14ac:dyDescent="0.3">
      <c r="A507" s="31"/>
      <c r="B507" s="32"/>
      <c r="C507" s="33"/>
    </row>
    <row r="508" spans="1:3" s="34" customFormat="1" x14ac:dyDescent="0.3">
      <c r="A508" s="31"/>
      <c r="B508" s="32"/>
      <c r="C508" s="33"/>
    </row>
    <row r="509" spans="1:3" s="34" customFormat="1" x14ac:dyDescent="0.3">
      <c r="A509" s="31"/>
      <c r="B509" s="32"/>
      <c r="C509" s="33"/>
    </row>
    <row r="510" spans="1:3" s="34" customFormat="1" x14ac:dyDescent="0.3">
      <c r="A510" s="31"/>
      <c r="B510" s="32"/>
      <c r="C510" s="33"/>
    </row>
    <row r="511" spans="1:3" s="34" customFormat="1" x14ac:dyDescent="0.3">
      <c r="A511" s="31"/>
      <c r="B511" s="32"/>
      <c r="C511" s="33"/>
    </row>
    <row r="512" spans="1:3" s="34" customFormat="1" x14ac:dyDescent="0.3">
      <c r="A512" s="31"/>
      <c r="B512" s="32"/>
      <c r="C512" s="33"/>
    </row>
    <row r="513" spans="1:3" s="34" customFormat="1" x14ac:dyDescent="0.3">
      <c r="A513" s="31"/>
      <c r="B513" s="32"/>
      <c r="C513" s="33"/>
    </row>
    <row r="514" spans="1:3" s="34" customFormat="1" x14ac:dyDescent="0.3">
      <c r="A514" s="31"/>
      <c r="B514" s="32"/>
      <c r="C514" s="33"/>
    </row>
    <row r="515" spans="1:3" s="34" customFormat="1" x14ac:dyDescent="0.3">
      <c r="A515" s="31"/>
      <c r="B515" s="32"/>
      <c r="C515" s="33"/>
    </row>
    <row r="516" spans="1:3" s="34" customFormat="1" x14ac:dyDescent="0.3">
      <c r="A516" s="31"/>
      <c r="B516" s="32"/>
      <c r="C516" s="33"/>
    </row>
    <row r="517" spans="1:3" s="34" customFormat="1" x14ac:dyDescent="0.3">
      <c r="A517" s="31"/>
      <c r="B517" s="32"/>
      <c r="C517" s="33"/>
    </row>
    <row r="518" spans="1:3" s="34" customFormat="1" x14ac:dyDescent="0.3">
      <c r="A518" s="31"/>
      <c r="B518" s="32"/>
      <c r="C518" s="33"/>
    </row>
    <row r="519" spans="1:3" s="34" customFormat="1" x14ac:dyDescent="0.3">
      <c r="A519" s="31"/>
      <c r="B519" s="32"/>
      <c r="C519" s="33"/>
    </row>
    <row r="520" spans="1:3" s="34" customFormat="1" x14ac:dyDescent="0.3">
      <c r="A520" s="31"/>
      <c r="B520" s="32"/>
      <c r="C520" s="33"/>
    </row>
    <row r="521" spans="1:3" s="34" customFormat="1" x14ac:dyDescent="0.3">
      <c r="A521" s="31"/>
      <c r="B521" s="32"/>
      <c r="C521" s="33"/>
    </row>
    <row r="522" spans="1:3" s="34" customFormat="1" x14ac:dyDescent="0.3">
      <c r="A522" s="31"/>
      <c r="B522" s="32"/>
      <c r="C522" s="33"/>
    </row>
    <row r="523" spans="1:3" s="34" customFormat="1" x14ac:dyDescent="0.3">
      <c r="A523" s="31"/>
      <c r="B523" s="32"/>
      <c r="C523" s="33"/>
    </row>
    <row r="524" spans="1:3" s="34" customFormat="1" x14ac:dyDescent="0.3">
      <c r="A524" s="31"/>
      <c r="B524" s="32"/>
      <c r="C524" s="33"/>
    </row>
    <row r="525" spans="1:3" s="34" customFormat="1" x14ac:dyDescent="0.3">
      <c r="A525" s="31"/>
      <c r="B525" s="32"/>
      <c r="C525" s="33"/>
    </row>
    <row r="526" spans="1:3" s="34" customFormat="1" x14ac:dyDescent="0.3">
      <c r="A526" s="31"/>
      <c r="B526" s="32"/>
      <c r="C526" s="33"/>
    </row>
    <row r="527" spans="1:3" s="34" customFormat="1" x14ac:dyDescent="0.3">
      <c r="A527" s="31"/>
      <c r="B527" s="32"/>
      <c r="C527" s="33"/>
    </row>
    <row r="528" spans="1:3" s="34" customFormat="1" x14ac:dyDescent="0.3">
      <c r="A528" s="31"/>
      <c r="B528" s="32"/>
      <c r="C528" s="33"/>
    </row>
    <row r="529" spans="1:3" s="34" customFormat="1" x14ac:dyDescent="0.3">
      <c r="A529" s="31"/>
      <c r="B529" s="32"/>
      <c r="C529" s="33"/>
    </row>
    <row r="530" spans="1:3" s="34" customFormat="1" x14ac:dyDescent="0.3">
      <c r="A530" s="31"/>
      <c r="B530" s="32"/>
      <c r="C530" s="33"/>
    </row>
    <row r="531" spans="1:3" s="34" customFormat="1" x14ac:dyDescent="0.3">
      <c r="A531" s="31"/>
      <c r="B531" s="32"/>
      <c r="C531" s="33"/>
    </row>
    <row r="532" spans="1:3" s="34" customFormat="1" x14ac:dyDescent="0.3">
      <c r="A532" s="31"/>
      <c r="B532" s="32"/>
      <c r="C532" s="33"/>
    </row>
    <row r="533" spans="1:3" s="34" customFormat="1" x14ac:dyDescent="0.3">
      <c r="A533" s="31"/>
      <c r="B533" s="32"/>
      <c r="C533" s="33"/>
    </row>
    <row r="534" spans="1:3" s="34" customFormat="1" x14ac:dyDescent="0.3">
      <c r="A534" s="31"/>
      <c r="B534" s="32"/>
      <c r="C534" s="33"/>
    </row>
    <row r="535" spans="1:3" s="34" customFormat="1" x14ac:dyDescent="0.3">
      <c r="A535" s="31"/>
      <c r="B535" s="32"/>
      <c r="C535" s="33"/>
    </row>
    <row r="536" spans="1:3" s="34" customFormat="1" x14ac:dyDescent="0.3">
      <c r="A536" s="31"/>
      <c r="B536" s="32"/>
      <c r="C536" s="33"/>
    </row>
    <row r="537" spans="1:3" s="34" customFormat="1" x14ac:dyDescent="0.3">
      <c r="A537" s="31"/>
      <c r="B537" s="32"/>
      <c r="C537" s="33"/>
    </row>
    <row r="538" spans="1:3" s="34" customFormat="1" x14ac:dyDescent="0.3">
      <c r="A538" s="31"/>
      <c r="B538" s="32"/>
      <c r="C538" s="33"/>
    </row>
    <row r="539" spans="1:3" s="34" customFormat="1" x14ac:dyDescent="0.3">
      <c r="A539" s="31"/>
      <c r="B539" s="32"/>
      <c r="C539" s="33"/>
    </row>
    <row r="540" spans="1:3" s="34" customFormat="1" x14ac:dyDescent="0.3">
      <c r="A540" s="31"/>
      <c r="B540" s="32"/>
      <c r="C540" s="33"/>
    </row>
    <row r="541" spans="1:3" s="34" customFormat="1" x14ac:dyDescent="0.3">
      <c r="A541" s="31"/>
      <c r="B541" s="32"/>
      <c r="C541" s="33"/>
    </row>
    <row r="542" spans="1:3" s="34" customFormat="1" x14ac:dyDescent="0.3">
      <c r="A542" s="31"/>
      <c r="B542" s="32"/>
      <c r="C542" s="33"/>
    </row>
    <row r="543" spans="1:3" s="34" customFormat="1" x14ac:dyDescent="0.3">
      <c r="A543" s="31"/>
      <c r="B543" s="32"/>
      <c r="C543" s="33"/>
    </row>
    <row r="544" spans="1:3" s="34" customFormat="1" x14ac:dyDescent="0.3">
      <c r="A544" s="31"/>
      <c r="B544" s="32"/>
      <c r="C544" s="33"/>
    </row>
    <row r="545" spans="1:3" s="34" customFormat="1" x14ac:dyDescent="0.3">
      <c r="A545" s="31"/>
      <c r="B545" s="32"/>
      <c r="C545" s="33"/>
    </row>
    <row r="546" spans="1:3" s="34" customFormat="1" x14ac:dyDescent="0.3">
      <c r="A546" s="31"/>
      <c r="B546" s="32"/>
      <c r="C546" s="33"/>
    </row>
    <row r="547" spans="1:3" s="34" customFormat="1" x14ac:dyDescent="0.3">
      <c r="A547" s="31"/>
      <c r="B547" s="32"/>
      <c r="C547" s="33"/>
    </row>
    <row r="548" spans="1:3" s="34" customFormat="1" x14ac:dyDescent="0.3">
      <c r="A548" s="31"/>
      <c r="B548" s="32"/>
      <c r="C548" s="33"/>
    </row>
    <row r="549" spans="1:3" s="34" customFormat="1" x14ac:dyDescent="0.3">
      <c r="A549" s="31"/>
      <c r="B549" s="32"/>
      <c r="C549" s="33"/>
    </row>
    <row r="550" spans="1:3" s="34" customFormat="1" x14ac:dyDescent="0.3">
      <c r="A550" s="31"/>
      <c r="B550" s="32"/>
      <c r="C550" s="33"/>
    </row>
    <row r="551" spans="1:3" s="34" customFormat="1" x14ac:dyDescent="0.3">
      <c r="A551" s="31"/>
      <c r="B551" s="32"/>
      <c r="C551" s="33"/>
    </row>
    <row r="552" spans="1:3" s="34" customFormat="1" x14ac:dyDescent="0.3">
      <c r="A552" s="31"/>
      <c r="B552" s="32"/>
      <c r="C552" s="33"/>
    </row>
    <row r="553" spans="1:3" s="34" customFormat="1" x14ac:dyDescent="0.3">
      <c r="A553" s="31"/>
      <c r="B553" s="32"/>
      <c r="C553" s="33"/>
    </row>
    <row r="554" spans="1:3" s="34" customFormat="1" x14ac:dyDescent="0.3">
      <c r="A554" s="31"/>
      <c r="B554" s="32"/>
      <c r="C554" s="33"/>
    </row>
    <row r="555" spans="1:3" s="34" customFormat="1" x14ac:dyDescent="0.3">
      <c r="A555" s="31"/>
      <c r="B555" s="32"/>
      <c r="C555" s="33"/>
    </row>
    <row r="556" spans="1:3" s="34" customFormat="1" x14ac:dyDescent="0.3">
      <c r="A556" s="31"/>
      <c r="B556" s="32"/>
      <c r="C556" s="33"/>
    </row>
    <row r="557" spans="1:3" s="34" customFormat="1" x14ac:dyDescent="0.3">
      <c r="A557" s="31"/>
      <c r="B557" s="32"/>
      <c r="C557" s="33"/>
    </row>
    <row r="558" spans="1:3" s="34" customFormat="1" x14ac:dyDescent="0.3">
      <c r="A558" s="31"/>
      <c r="B558" s="32"/>
      <c r="C558" s="33"/>
    </row>
    <row r="559" spans="1:3" s="34" customFormat="1" x14ac:dyDescent="0.3">
      <c r="A559" s="31"/>
      <c r="B559" s="32"/>
      <c r="C559" s="33"/>
    </row>
    <row r="560" spans="1:3" s="34" customFormat="1" x14ac:dyDescent="0.3">
      <c r="A560" s="31"/>
      <c r="B560" s="32"/>
      <c r="C560" s="33"/>
    </row>
    <row r="561" spans="1:3" s="34" customFormat="1" x14ac:dyDescent="0.3">
      <c r="A561" s="31"/>
      <c r="B561" s="32"/>
      <c r="C561" s="33"/>
    </row>
    <row r="562" spans="1:3" s="34" customFormat="1" x14ac:dyDescent="0.3">
      <c r="A562" s="31"/>
      <c r="B562" s="32"/>
      <c r="C562" s="33"/>
    </row>
    <row r="563" spans="1:3" s="34" customFormat="1" x14ac:dyDescent="0.3">
      <c r="A563" s="31"/>
      <c r="B563" s="32"/>
      <c r="C563" s="33"/>
    </row>
    <row r="564" spans="1:3" s="34" customFormat="1" x14ac:dyDescent="0.3">
      <c r="A564" s="31"/>
      <c r="B564" s="32"/>
      <c r="C564" s="33"/>
    </row>
    <row r="565" spans="1:3" s="34" customFormat="1" x14ac:dyDescent="0.3">
      <c r="A565" s="31"/>
      <c r="B565" s="32"/>
      <c r="C565" s="33"/>
    </row>
    <row r="566" spans="1:3" s="34" customFormat="1" x14ac:dyDescent="0.3">
      <c r="A566" s="31"/>
      <c r="B566" s="32"/>
      <c r="C566" s="33"/>
    </row>
    <row r="567" spans="1:3" s="34" customFormat="1" x14ac:dyDescent="0.3">
      <c r="A567" s="31"/>
      <c r="B567" s="32"/>
      <c r="C567" s="33"/>
    </row>
    <row r="568" spans="1:3" s="34" customFormat="1" x14ac:dyDescent="0.3">
      <c r="A568" s="31"/>
      <c r="B568" s="32"/>
      <c r="C568" s="33"/>
    </row>
    <row r="569" spans="1:3" s="34" customFormat="1" x14ac:dyDescent="0.3">
      <c r="A569" s="31"/>
      <c r="B569" s="32"/>
      <c r="C569" s="33"/>
    </row>
    <row r="570" spans="1:3" s="34" customFormat="1" x14ac:dyDescent="0.3">
      <c r="A570" s="31"/>
      <c r="B570" s="32"/>
      <c r="C570" s="33"/>
    </row>
    <row r="571" spans="1:3" s="34" customFormat="1" x14ac:dyDescent="0.3">
      <c r="A571" s="31"/>
      <c r="B571" s="32"/>
      <c r="C571" s="33"/>
    </row>
    <row r="572" spans="1:3" s="34" customFormat="1" x14ac:dyDescent="0.3">
      <c r="A572" s="31"/>
      <c r="B572" s="32"/>
      <c r="C572" s="33"/>
    </row>
    <row r="573" spans="1:3" s="34" customFormat="1" x14ac:dyDescent="0.3">
      <c r="A573" s="31"/>
      <c r="B573" s="32"/>
      <c r="C573" s="33"/>
    </row>
    <row r="574" spans="1:3" s="34" customFormat="1" x14ac:dyDescent="0.3">
      <c r="A574" s="31"/>
      <c r="B574" s="32"/>
      <c r="C574" s="33"/>
    </row>
    <row r="575" spans="1:3" s="34" customFormat="1" x14ac:dyDescent="0.3">
      <c r="A575" s="31"/>
      <c r="B575" s="32"/>
      <c r="C575" s="33"/>
    </row>
    <row r="576" spans="1:3" s="34" customFormat="1" x14ac:dyDescent="0.3">
      <c r="A576" s="31"/>
      <c r="B576" s="32"/>
      <c r="C576" s="33"/>
    </row>
    <row r="577" spans="1:3" s="34" customFormat="1" x14ac:dyDescent="0.3">
      <c r="A577" s="31"/>
      <c r="B577" s="32"/>
      <c r="C577" s="33"/>
    </row>
    <row r="578" spans="1:3" s="34" customFormat="1" x14ac:dyDescent="0.3">
      <c r="A578" s="31"/>
      <c r="B578" s="32"/>
      <c r="C578" s="33"/>
    </row>
    <row r="579" spans="1:3" s="34" customFormat="1" x14ac:dyDescent="0.3">
      <c r="A579" s="31"/>
      <c r="B579" s="32"/>
      <c r="C579" s="33"/>
    </row>
    <row r="580" spans="1:3" s="34" customFormat="1" x14ac:dyDescent="0.3">
      <c r="A580" s="31"/>
      <c r="B580" s="32"/>
      <c r="C580" s="33"/>
    </row>
    <row r="581" spans="1:3" s="34" customFormat="1" x14ac:dyDescent="0.3">
      <c r="A581" s="31"/>
      <c r="B581" s="32"/>
      <c r="C581" s="33"/>
    </row>
    <row r="582" spans="1:3" s="34" customFormat="1" x14ac:dyDescent="0.3">
      <c r="A582" s="31"/>
      <c r="B582" s="32"/>
      <c r="C582" s="33"/>
    </row>
    <row r="583" spans="1:3" s="34" customFormat="1" x14ac:dyDescent="0.3">
      <c r="A583" s="31"/>
      <c r="B583" s="32"/>
      <c r="C583" s="33"/>
    </row>
    <row r="584" spans="1:3" s="34" customFormat="1" x14ac:dyDescent="0.3">
      <c r="A584" s="31"/>
      <c r="B584" s="32"/>
      <c r="C584" s="33"/>
    </row>
    <row r="585" spans="1:3" s="34" customFormat="1" x14ac:dyDescent="0.3">
      <c r="A585" s="31"/>
      <c r="B585" s="32"/>
      <c r="C585" s="33"/>
    </row>
    <row r="586" spans="1:3" s="34" customFormat="1" x14ac:dyDescent="0.3">
      <c r="A586" s="31"/>
      <c r="B586" s="32"/>
      <c r="C586" s="33"/>
    </row>
    <row r="587" spans="1:3" s="34" customFormat="1" x14ac:dyDescent="0.3">
      <c r="A587" s="31"/>
      <c r="B587" s="32"/>
      <c r="C587" s="33"/>
    </row>
    <row r="588" spans="1:3" s="34" customFormat="1" x14ac:dyDescent="0.3">
      <c r="A588" s="31"/>
      <c r="B588" s="32"/>
      <c r="C588" s="33"/>
    </row>
    <row r="589" spans="1:3" s="34" customFormat="1" x14ac:dyDescent="0.3">
      <c r="A589" s="31"/>
      <c r="B589" s="32"/>
      <c r="C589" s="33"/>
    </row>
    <row r="590" spans="1:3" s="34" customFormat="1" x14ac:dyDescent="0.3">
      <c r="A590" s="31"/>
      <c r="B590" s="32"/>
      <c r="C590" s="33"/>
    </row>
    <row r="591" spans="1:3" s="34" customFormat="1" x14ac:dyDescent="0.3">
      <c r="A591" s="31"/>
      <c r="B591" s="32"/>
      <c r="C591" s="33"/>
    </row>
    <row r="592" spans="1:3" s="34" customFormat="1" x14ac:dyDescent="0.3">
      <c r="A592" s="31"/>
      <c r="B592" s="32"/>
      <c r="C592" s="33"/>
    </row>
    <row r="593" spans="1:3" s="34" customFormat="1" x14ac:dyDescent="0.3">
      <c r="A593" s="31"/>
      <c r="B593" s="32"/>
      <c r="C593" s="33"/>
    </row>
    <row r="594" spans="1:3" s="34" customFormat="1" x14ac:dyDescent="0.3">
      <c r="A594" s="31"/>
      <c r="B594" s="32"/>
      <c r="C594" s="33"/>
    </row>
    <row r="595" spans="1:3" s="34" customFormat="1" x14ac:dyDescent="0.3">
      <c r="A595" s="31"/>
      <c r="B595" s="32"/>
      <c r="C595" s="33"/>
    </row>
    <row r="596" spans="1:3" s="34" customFormat="1" x14ac:dyDescent="0.3">
      <c r="A596" s="31"/>
      <c r="B596" s="32"/>
      <c r="C596" s="33"/>
    </row>
    <row r="597" spans="1:3" s="34" customFormat="1" x14ac:dyDescent="0.3">
      <c r="A597" s="31"/>
      <c r="B597" s="32"/>
      <c r="C597" s="33"/>
    </row>
    <row r="598" spans="1:3" s="34" customFormat="1" x14ac:dyDescent="0.3">
      <c r="A598" s="31"/>
      <c r="B598" s="32"/>
      <c r="C598" s="33"/>
    </row>
    <row r="599" spans="1:3" s="34" customFormat="1" x14ac:dyDescent="0.3">
      <c r="A599" s="31"/>
      <c r="B599" s="32"/>
      <c r="C599" s="33"/>
    </row>
  </sheetData>
  <mergeCells count="22">
    <mergeCell ref="B16:D16"/>
    <mergeCell ref="B31:D31"/>
    <mergeCell ref="B24:B25"/>
    <mergeCell ref="B32:B37"/>
    <mergeCell ref="B38:B43"/>
    <mergeCell ref="B18:B19"/>
    <mergeCell ref="C18:C19"/>
    <mergeCell ref="D18:D19"/>
    <mergeCell ref="B47:D47"/>
    <mergeCell ref="B57:D57"/>
    <mergeCell ref="A38:A43"/>
    <mergeCell ref="A24:A25"/>
    <mergeCell ref="A32:A37"/>
    <mergeCell ref="B26:D26"/>
    <mergeCell ref="B44:D44"/>
    <mergeCell ref="B45:D45"/>
    <mergeCell ref="B46:D46"/>
    <mergeCell ref="A18:A19"/>
    <mergeCell ref="B20:B21"/>
    <mergeCell ref="A20:A21"/>
    <mergeCell ref="C20:C21"/>
    <mergeCell ref="D20:D2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10D2E0-177A-463F-8CE4-75D807DAE7BF}">
  <sheetPr>
    <tabColor theme="8"/>
  </sheetPr>
  <dimension ref="A1:X67"/>
  <sheetViews>
    <sheetView view="pageBreakPreview" topLeftCell="A4" zoomScale="85" zoomScaleNormal="100" zoomScaleSheetLayoutView="85" workbookViewId="0">
      <selection activeCell="B10" sqref="B10"/>
    </sheetView>
  </sheetViews>
  <sheetFormatPr defaultRowHeight="14.4" x14ac:dyDescent="0.3"/>
  <cols>
    <col min="1" max="1" width="34.5546875" bestFit="1" customWidth="1"/>
    <col min="2" max="2" width="17.44140625" bestFit="1" customWidth="1"/>
    <col min="3" max="3" width="5.33203125" customWidth="1"/>
    <col min="4" max="4" width="29.6640625" bestFit="1" customWidth="1"/>
    <col min="5" max="5" width="11.5546875" bestFit="1" customWidth="1"/>
    <col min="6" max="6" width="15.5546875" customWidth="1"/>
    <col min="8" max="8" width="71.5546875" style="25" hidden="1" customWidth="1"/>
    <col min="9" max="9" width="10.33203125" hidden="1" customWidth="1"/>
    <col min="10" max="10" width="11.5546875" hidden="1" customWidth="1"/>
    <col min="11" max="11" width="10.33203125" hidden="1" customWidth="1"/>
    <col min="12" max="12" width="11.5546875" hidden="1" customWidth="1"/>
    <col min="13" max="13" width="10.33203125" hidden="1" customWidth="1"/>
    <col min="14" max="14" width="11.5546875" hidden="1" customWidth="1"/>
    <col min="15" max="15" width="10.33203125" hidden="1" customWidth="1"/>
    <col min="16" max="16" width="11.5546875" hidden="1" customWidth="1"/>
    <col min="17" max="17" width="10.33203125" hidden="1" customWidth="1"/>
    <col min="18" max="18" width="11.5546875" hidden="1" customWidth="1"/>
    <col min="19" max="19" width="10.33203125" hidden="1" customWidth="1"/>
    <col min="20" max="20" width="11.5546875" hidden="1" customWidth="1"/>
    <col min="21" max="21" width="10.33203125" hidden="1" customWidth="1"/>
    <col min="22" max="22" width="11.5546875" hidden="1" customWidth="1"/>
    <col min="23" max="23" width="10.33203125" hidden="1" customWidth="1"/>
    <col min="24" max="24" width="11.5546875" hidden="1" customWidth="1"/>
    <col min="25" max="25" width="0" hidden="1" customWidth="1"/>
  </cols>
  <sheetData>
    <row r="1" spans="1:6" ht="12" customHeight="1" x14ac:dyDescent="0.3">
      <c r="A1" s="136" t="s">
        <v>121</v>
      </c>
      <c r="B1" s="136"/>
      <c r="C1" s="136"/>
      <c r="D1" s="136"/>
      <c r="E1" s="136"/>
      <c r="F1" s="136"/>
    </row>
    <row r="2" spans="1:6" ht="12" customHeight="1" thickBot="1" x14ac:dyDescent="0.35">
      <c r="A2" s="136"/>
      <c r="B2" s="136"/>
      <c r="C2" s="136"/>
      <c r="D2" s="136"/>
      <c r="E2" s="136"/>
      <c r="F2" s="136"/>
    </row>
    <row r="3" spans="1:6" x14ac:dyDescent="0.3">
      <c r="A3" s="139" t="s">
        <v>120</v>
      </c>
      <c r="B3" s="140"/>
      <c r="D3" s="139" t="s">
        <v>119</v>
      </c>
      <c r="E3" s="140"/>
    </row>
    <row r="4" spans="1:6" x14ac:dyDescent="0.3">
      <c r="A4" s="1" t="s">
        <v>0</v>
      </c>
      <c r="B4" s="2"/>
      <c r="D4" s="1" t="s">
        <v>13</v>
      </c>
      <c r="E4" s="2"/>
    </row>
    <row r="5" spans="1:6" x14ac:dyDescent="0.3">
      <c r="A5" s="3" t="s">
        <v>1</v>
      </c>
      <c r="B5" s="2">
        <v>550000</v>
      </c>
      <c r="D5" s="3" t="s">
        <v>14</v>
      </c>
      <c r="E5" s="2">
        <f>SUM(E13:E19)</f>
        <v>433000</v>
      </c>
    </row>
    <row r="6" spans="1:6" x14ac:dyDescent="0.3">
      <c r="A6" s="5" t="s">
        <v>7</v>
      </c>
      <c r="B6" s="6">
        <f>SUM(B5:B5)</f>
        <v>550000</v>
      </c>
      <c r="D6" s="3" t="s">
        <v>47</v>
      </c>
      <c r="E6" s="4">
        <f>B18+350000</f>
        <v>467325</v>
      </c>
    </row>
    <row r="7" spans="1:6" x14ac:dyDescent="0.3">
      <c r="A7" s="1" t="s">
        <v>2</v>
      </c>
      <c r="B7" s="2"/>
      <c r="D7" s="5" t="s">
        <v>22</v>
      </c>
      <c r="E7" s="7">
        <f>SUM(E5:E6)</f>
        <v>900325</v>
      </c>
    </row>
    <row r="8" spans="1:6" x14ac:dyDescent="0.3">
      <c r="A8" s="10" t="s">
        <v>3</v>
      </c>
      <c r="B8" s="11">
        <v>40000</v>
      </c>
      <c r="D8" s="3"/>
      <c r="E8" s="2"/>
    </row>
    <row r="9" spans="1:6" x14ac:dyDescent="0.3">
      <c r="A9" s="3" t="s">
        <v>4</v>
      </c>
      <c r="B9" s="2">
        <v>16500</v>
      </c>
      <c r="D9" s="1" t="s">
        <v>12</v>
      </c>
      <c r="E9" s="2"/>
    </row>
    <row r="10" spans="1:6" x14ac:dyDescent="0.3">
      <c r="A10" s="10" t="s">
        <v>33</v>
      </c>
      <c r="B10" s="11">
        <v>4000</v>
      </c>
      <c r="D10" s="19" t="s">
        <v>29</v>
      </c>
      <c r="E10" s="2">
        <f>B5-B9-B11-B12-B17-B8-B13-B10+350000-60000-B14</f>
        <v>407325</v>
      </c>
    </row>
    <row r="11" spans="1:6" x14ac:dyDescent="0.3">
      <c r="A11" s="3" t="s">
        <v>6</v>
      </c>
      <c r="B11" s="2">
        <v>120000</v>
      </c>
      <c r="D11" s="19" t="s">
        <v>48</v>
      </c>
      <c r="E11" s="2">
        <v>60000</v>
      </c>
    </row>
    <row r="12" spans="1:6" x14ac:dyDescent="0.3">
      <c r="A12" s="3" t="s">
        <v>5</v>
      </c>
      <c r="B12" s="2">
        <v>112000</v>
      </c>
      <c r="D12" s="3"/>
      <c r="E12" s="2"/>
    </row>
    <row r="13" spans="1:6" x14ac:dyDescent="0.3">
      <c r="A13" s="10" t="s">
        <v>24</v>
      </c>
      <c r="B13" s="13">
        <v>90000</v>
      </c>
      <c r="D13" s="3" t="s">
        <v>15</v>
      </c>
      <c r="E13" s="2">
        <v>40000</v>
      </c>
    </row>
    <row r="14" spans="1:6" x14ac:dyDescent="0.3">
      <c r="A14" s="10" t="s">
        <v>128</v>
      </c>
      <c r="B14" s="11">
        <f>20%*B6*40%</f>
        <v>44000</v>
      </c>
      <c r="D14" s="3" t="s">
        <v>16</v>
      </c>
      <c r="E14" s="2">
        <v>144000</v>
      </c>
    </row>
    <row r="15" spans="1:6" x14ac:dyDescent="0.3">
      <c r="A15" s="5" t="s">
        <v>8</v>
      </c>
      <c r="B15" s="7">
        <f>SUM(B8:B14)</f>
        <v>426500</v>
      </c>
      <c r="D15" s="3" t="s">
        <v>17</v>
      </c>
      <c r="E15" s="2">
        <v>7000</v>
      </c>
    </row>
    <row r="16" spans="1:6" x14ac:dyDescent="0.3">
      <c r="A16" s="1" t="s">
        <v>9</v>
      </c>
      <c r="B16" s="6">
        <f>B6-B15</f>
        <v>123500</v>
      </c>
      <c r="D16" s="3" t="s">
        <v>18</v>
      </c>
      <c r="E16" s="2">
        <v>17000</v>
      </c>
    </row>
    <row r="17" spans="1:6" x14ac:dyDescent="0.3">
      <c r="A17" s="1" t="s">
        <v>11</v>
      </c>
      <c r="B17" s="7">
        <f>B16*5%</f>
        <v>6175</v>
      </c>
      <c r="D17" s="3" t="s">
        <v>19</v>
      </c>
      <c r="E17" s="2">
        <v>200000</v>
      </c>
    </row>
    <row r="18" spans="1:6" ht="15" thickBot="1" x14ac:dyDescent="0.35">
      <c r="A18" s="8" t="s">
        <v>10</v>
      </c>
      <c r="B18" s="9">
        <f>B16-B17</f>
        <v>117325</v>
      </c>
      <c r="D18" s="3" t="s">
        <v>20</v>
      </c>
      <c r="E18" s="4">
        <v>10000</v>
      </c>
    </row>
    <row r="19" spans="1:6" x14ac:dyDescent="0.3">
      <c r="D19" s="3" t="s">
        <v>32</v>
      </c>
      <c r="E19" s="4">
        <v>15000</v>
      </c>
    </row>
    <row r="20" spans="1:6" ht="15" thickBot="1" x14ac:dyDescent="0.35">
      <c r="D20" s="17" t="s">
        <v>21</v>
      </c>
      <c r="E20" s="12">
        <f>SUM(E10:E19)</f>
        <v>900325</v>
      </c>
    </row>
    <row r="21" spans="1:6" x14ac:dyDescent="0.3">
      <c r="B21" s="178">
        <f>B6*40%</f>
        <v>220000</v>
      </c>
    </row>
    <row r="22" spans="1:6" ht="18" x14ac:dyDescent="0.35">
      <c r="A22" s="27" t="s">
        <v>123</v>
      </c>
      <c r="B22" s="141" t="s">
        <v>122</v>
      </c>
      <c r="C22" s="141"/>
      <c r="D22" s="141"/>
      <c r="E22" s="141"/>
      <c r="F22" s="141"/>
    </row>
    <row r="23" spans="1:6" ht="62.25" customHeight="1" x14ac:dyDescent="0.3">
      <c r="A23" s="24" t="s">
        <v>164</v>
      </c>
      <c r="B23" s="137" t="s">
        <v>49</v>
      </c>
      <c r="C23" s="137"/>
      <c r="D23" s="137"/>
      <c r="E23" s="137"/>
      <c r="F23" s="137"/>
    </row>
    <row r="24" spans="1:6" x14ac:dyDescent="0.3">
      <c r="A24" s="24" t="s">
        <v>166</v>
      </c>
      <c r="B24" s="26">
        <v>350000</v>
      </c>
      <c r="C24" s="26"/>
      <c r="D24" s="26"/>
      <c r="E24" s="26"/>
      <c r="F24" s="26"/>
    </row>
    <row r="25" spans="1:6" x14ac:dyDescent="0.3">
      <c r="A25" s="24" t="s">
        <v>51</v>
      </c>
      <c r="B25" s="26" t="s">
        <v>50</v>
      </c>
      <c r="C25" s="26"/>
      <c r="D25" s="26"/>
      <c r="E25" s="26"/>
      <c r="F25" s="26"/>
    </row>
    <row r="26" spans="1:6" x14ac:dyDescent="0.3">
      <c r="A26" s="24" t="s">
        <v>133</v>
      </c>
      <c r="B26" t="s">
        <v>204</v>
      </c>
    </row>
    <row r="27" spans="1:6" x14ac:dyDescent="0.3">
      <c r="A27" s="24" t="s">
        <v>54</v>
      </c>
      <c r="B27" s="26" t="s">
        <v>55</v>
      </c>
      <c r="C27" s="26"/>
      <c r="D27" s="26"/>
      <c r="E27" s="26"/>
      <c r="F27" s="26"/>
    </row>
    <row r="28" spans="1:6" ht="54" customHeight="1" x14ac:dyDescent="0.3">
      <c r="A28" s="24" t="s">
        <v>129</v>
      </c>
      <c r="B28" s="137" t="s">
        <v>205</v>
      </c>
      <c r="C28" s="137"/>
      <c r="D28" s="137"/>
      <c r="E28" s="137"/>
    </row>
    <row r="29" spans="1:6" ht="29.25" customHeight="1" x14ac:dyDescent="0.3">
      <c r="A29" s="24" t="s">
        <v>131</v>
      </c>
      <c r="B29" s="137" t="s">
        <v>132</v>
      </c>
      <c r="C29" s="137"/>
      <c r="D29" s="137"/>
      <c r="E29" s="137"/>
      <c r="F29" s="137"/>
    </row>
    <row r="30" spans="1:6" x14ac:dyDescent="0.3">
      <c r="A30" s="24" t="s">
        <v>157</v>
      </c>
      <c r="B30" s="28" t="s">
        <v>171</v>
      </c>
      <c r="C30" s="28"/>
      <c r="D30" s="28"/>
      <c r="E30" s="28"/>
    </row>
    <row r="31" spans="1:6" x14ac:dyDescent="0.3">
      <c r="A31" s="24" t="s">
        <v>158</v>
      </c>
      <c r="B31" s="137" t="s">
        <v>172</v>
      </c>
      <c r="C31" s="137"/>
      <c r="D31" s="137"/>
      <c r="E31" s="137"/>
      <c r="F31" s="137"/>
    </row>
    <row r="32" spans="1:6" x14ac:dyDescent="0.3">
      <c r="A32" s="24" t="s">
        <v>33</v>
      </c>
      <c r="B32" s="28" t="s">
        <v>173</v>
      </c>
      <c r="C32" s="28"/>
      <c r="D32" s="28"/>
      <c r="E32" s="28"/>
    </row>
    <row r="33" spans="1:24" x14ac:dyDescent="0.3">
      <c r="A33" s="24" t="s">
        <v>160</v>
      </c>
      <c r="B33" s="28" t="s">
        <v>174</v>
      </c>
      <c r="C33" s="28"/>
      <c r="D33" s="28"/>
      <c r="E33" s="28"/>
    </row>
    <row r="34" spans="1:24" x14ac:dyDescent="0.3">
      <c r="A34" s="24" t="s">
        <v>29</v>
      </c>
      <c r="B34" s="28" t="s">
        <v>162</v>
      </c>
      <c r="C34" s="28"/>
      <c r="D34" s="28"/>
      <c r="E34" s="28"/>
    </row>
    <row r="36" spans="1:24" x14ac:dyDescent="0.3">
      <c r="A36" s="138" t="s">
        <v>134</v>
      </c>
      <c r="B36" s="138"/>
      <c r="C36" s="138"/>
      <c r="D36" s="138"/>
      <c r="E36" s="138"/>
    </row>
    <row r="37" spans="1:24" ht="15" thickBot="1" x14ac:dyDescent="0.35"/>
    <row r="38" spans="1:24" ht="15.6" x14ac:dyDescent="0.3">
      <c r="H38" s="82" t="s">
        <v>181</v>
      </c>
      <c r="I38" s="133" t="s">
        <v>178</v>
      </c>
      <c r="J38" s="134"/>
      <c r="K38" s="133" t="s">
        <v>177</v>
      </c>
      <c r="L38" s="134"/>
      <c r="M38" s="133" t="s">
        <v>179</v>
      </c>
      <c r="N38" s="134"/>
      <c r="O38" s="133" t="s">
        <v>180</v>
      </c>
      <c r="P38" s="134"/>
      <c r="Q38" s="133" t="s">
        <v>185</v>
      </c>
      <c r="R38" s="134"/>
      <c r="S38" s="133" t="s">
        <v>182</v>
      </c>
      <c r="T38" s="134"/>
      <c r="U38" s="133" t="s">
        <v>59</v>
      </c>
      <c r="V38" s="134"/>
      <c r="W38" s="135" t="s">
        <v>183</v>
      </c>
      <c r="X38" s="134"/>
    </row>
    <row r="39" spans="1:24" ht="15.6" x14ac:dyDescent="0.3">
      <c r="H39" s="75"/>
      <c r="I39" s="70" t="s">
        <v>70</v>
      </c>
      <c r="J39" s="71" t="s">
        <v>78</v>
      </c>
      <c r="K39" s="70" t="s">
        <v>70</v>
      </c>
      <c r="L39" s="71" t="s">
        <v>78</v>
      </c>
      <c r="M39" s="70" t="s">
        <v>70</v>
      </c>
      <c r="N39" s="71" t="s">
        <v>78</v>
      </c>
      <c r="O39" s="70" t="s">
        <v>70</v>
      </c>
      <c r="P39" s="71" t="s">
        <v>78</v>
      </c>
      <c r="Q39" s="70" t="s">
        <v>70</v>
      </c>
      <c r="R39" s="71" t="s">
        <v>78</v>
      </c>
      <c r="S39" s="70" t="s">
        <v>70</v>
      </c>
      <c r="T39" s="71" t="s">
        <v>78</v>
      </c>
      <c r="U39" s="70" t="s">
        <v>70</v>
      </c>
      <c r="V39" s="71" t="s">
        <v>78</v>
      </c>
      <c r="W39" s="73" t="s">
        <v>70</v>
      </c>
      <c r="X39" s="71" t="s">
        <v>78</v>
      </c>
    </row>
    <row r="40" spans="1:24" ht="15.6" x14ac:dyDescent="0.3">
      <c r="H40" s="72" t="s">
        <v>56</v>
      </c>
      <c r="I40" s="70"/>
      <c r="J40" s="71"/>
      <c r="K40" s="70"/>
      <c r="L40" s="71"/>
      <c r="M40" s="70"/>
      <c r="N40" s="71"/>
      <c r="O40" s="70"/>
      <c r="P40" s="71"/>
      <c r="Q40" s="70"/>
      <c r="R40" s="71"/>
      <c r="S40" s="70"/>
      <c r="T40" s="71"/>
      <c r="U40" s="70"/>
      <c r="V40" s="71"/>
      <c r="W40" s="73"/>
      <c r="X40" s="71"/>
    </row>
    <row r="41" spans="1:24" ht="15.6" x14ac:dyDescent="0.3">
      <c r="H41" s="75" t="s">
        <v>60</v>
      </c>
      <c r="I41" s="70">
        <v>100</v>
      </c>
      <c r="J41" s="71">
        <v>12.5</v>
      </c>
      <c r="K41" s="70">
        <v>0</v>
      </c>
      <c r="L41" s="71">
        <v>0</v>
      </c>
      <c r="M41" s="70">
        <v>0</v>
      </c>
      <c r="N41" s="71">
        <v>0</v>
      </c>
      <c r="O41" s="70">
        <v>0</v>
      </c>
      <c r="P41" s="71">
        <v>0</v>
      </c>
      <c r="Q41" s="70">
        <v>0</v>
      </c>
      <c r="R41" s="71">
        <v>0</v>
      </c>
      <c r="S41" s="70">
        <v>0</v>
      </c>
      <c r="T41" s="71">
        <v>0</v>
      </c>
      <c r="U41" s="70">
        <v>0</v>
      </c>
      <c r="V41" s="71">
        <v>0</v>
      </c>
      <c r="W41" s="73">
        <v>0</v>
      </c>
      <c r="X41" s="71">
        <v>0</v>
      </c>
    </row>
    <row r="42" spans="1:24" ht="15.6" x14ac:dyDescent="0.3">
      <c r="H42" s="75" t="s">
        <v>61</v>
      </c>
      <c r="I42" s="70">
        <v>0</v>
      </c>
      <c r="J42" s="71">
        <v>0</v>
      </c>
      <c r="K42" s="70">
        <v>0</v>
      </c>
      <c r="L42" s="71">
        <v>0</v>
      </c>
      <c r="M42" s="70">
        <v>30</v>
      </c>
      <c r="N42" s="71">
        <f>45*M42/1000</f>
        <v>1.35</v>
      </c>
      <c r="O42" s="70">
        <v>30</v>
      </c>
      <c r="P42" s="71">
        <f>45*O42/1000</f>
        <v>1.35</v>
      </c>
      <c r="Q42" s="70">
        <v>0</v>
      </c>
      <c r="R42" s="71">
        <v>0</v>
      </c>
      <c r="S42" s="70">
        <v>0</v>
      </c>
      <c r="T42" s="71">
        <v>0</v>
      </c>
      <c r="U42" s="70">
        <v>50</v>
      </c>
      <c r="V42" s="71">
        <v>10</v>
      </c>
      <c r="W42" s="73">
        <v>0</v>
      </c>
      <c r="X42" s="71">
        <v>0</v>
      </c>
    </row>
    <row r="43" spans="1:24" ht="15.6" x14ac:dyDescent="0.3">
      <c r="H43" s="75" t="s">
        <v>62</v>
      </c>
      <c r="I43" s="70">
        <v>25</v>
      </c>
      <c r="J43" s="71">
        <v>10</v>
      </c>
      <c r="K43" s="70">
        <v>20</v>
      </c>
      <c r="L43" s="71">
        <v>5</v>
      </c>
      <c r="M43" s="70">
        <v>0</v>
      </c>
      <c r="N43" s="71">
        <v>0</v>
      </c>
      <c r="O43" s="70">
        <v>5</v>
      </c>
      <c r="P43" s="71">
        <v>3</v>
      </c>
      <c r="Q43" s="70">
        <v>25</v>
      </c>
      <c r="R43" s="71">
        <v>10</v>
      </c>
      <c r="S43" s="70">
        <v>25</v>
      </c>
      <c r="T43" s="71">
        <v>15</v>
      </c>
      <c r="U43" s="70">
        <v>0</v>
      </c>
      <c r="V43" s="71">
        <v>0</v>
      </c>
      <c r="W43" s="73">
        <v>0</v>
      </c>
      <c r="X43" s="71">
        <v>0</v>
      </c>
    </row>
    <row r="44" spans="1:24" ht="15.6" x14ac:dyDescent="0.3">
      <c r="H44" s="75" t="s">
        <v>63</v>
      </c>
      <c r="I44" s="70">
        <v>15</v>
      </c>
      <c r="J44" s="71">
        <v>5</v>
      </c>
      <c r="K44" s="70">
        <v>200</v>
      </c>
      <c r="L44" s="71">
        <v>40</v>
      </c>
      <c r="M44" s="70">
        <v>0</v>
      </c>
      <c r="N44" s="71">
        <v>0</v>
      </c>
      <c r="O44" s="70">
        <v>50</v>
      </c>
      <c r="P44" s="71">
        <v>12</v>
      </c>
      <c r="Q44" s="70">
        <v>0</v>
      </c>
      <c r="R44" s="71">
        <v>0</v>
      </c>
      <c r="S44" s="70">
        <v>0</v>
      </c>
      <c r="T44" s="71">
        <v>0</v>
      </c>
      <c r="U44" s="70">
        <v>0</v>
      </c>
      <c r="V44" s="71">
        <v>0</v>
      </c>
      <c r="W44" s="73">
        <v>0</v>
      </c>
      <c r="X44" s="71">
        <v>0</v>
      </c>
    </row>
    <row r="45" spans="1:24" ht="15.6" x14ac:dyDescent="0.3">
      <c r="H45" s="75" t="s">
        <v>68</v>
      </c>
      <c r="I45" s="70">
        <v>0</v>
      </c>
      <c r="J45" s="71">
        <v>0</v>
      </c>
      <c r="K45" s="70">
        <v>0</v>
      </c>
      <c r="L45" s="71">
        <v>0</v>
      </c>
      <c r="M45" s="70">
        <v>50</v>
      </c>
      <c r="N45" s="71">
        <f>M45*240/1000</f>
        <v>12</v>
      </c>
      <c r="O45" s="70">
        <v>0</v>
      </c>
      <c r="P45" s="71">
        <v>0</v>
      </c>
      <c r="Q45" s="70">
        <v>200</v>
      </c>
      <c r="R45" s="71">
        <f>200*200/1000</f>
        <v>40</v>
      </c>
      <c r="S45" s="70">
        <v>200</v>
      </c>
      <c r="T45" s="71">
        <v>40</v>
      </c>
      <c r="U45" s="70">
        <v>50</v>
      </c>
      <c r="V45" s="71">
        <f>200*50/1000</f>
        <v>10</v>
      </c>
      <c r="W45" s="73">
        <v>0</v>
      </c>
      <c r="X45" s="71">
        <v>0</v>
      </c>
    </row>
    <row r="46" spans="1:24" ht="15.6" x14ac:dyDescent="0.3">
      <c r="H46" s="75" t="s">
        <v>184</v>
      </c>
      <c r="I46" s="70">
        <v>0</v>
      </c>
      <c r="J46" s="71">
        <v>0</v>
      </c>
      <c r="K46" s="70">
        <v>0</v>
      </c>
      <c r="L46" s="71">
        <v>0</v>
      </c>
      <c r="M46" s="70">
        <v>0</v>
      </c>
      <c r="N46" s="71">
        <v>0</v>
      </c>
      <c r="O46" s="70">
        <v>0</v>
      </c>
      <c r="P46" s="71">
        <v>0</v>
      </c>
      <c r="Q46" s="70">
        <v>0</v>
      </c>
      <c r="R46" s="71">
        <v>0</v>
      </c>
      <c r="S46" s="70">
        <v>0</v>
      </c>
      <c r="T46" s="71">
        <f>500*S46/1000</f>
        <v>0</v>
      </c>
      <c r="U46" s="70">
        <v>0</v>
      </c>
      <c r="V46" s="71">
        <v>0</v>
      </c>
      <c r="W46" s="73">
        <v>250</v>
      </c>
      <c r="X46" s="71">
        <v>10</v>
      </c>
    </row>
    <row r="47" spans="1:24" ht="15.6" x14ac:dyDescent="0.3">
      <c r="H47" s="75" t="s">
        <v>66</v>
      </c>
      <c r="I47" s="70">
        <v>100</v>
      </c>
      <c r="J47" s="71">
        <v>10</v>
      </c>
      <c r="K47" s="70">
        <v>50</v>
      </c>
      <c r="L47" s="71">
        <v>20</v>
      </c>
      <c r="M47" s="70">
        <v>15</v>
      </c>
      <c r="N47" s="71">
        <v>15</v>
      </c>
      <c r="O47" s="70">
        <v>15</v>
      </c>
      <c r="P47" s="71">
        <v>10</v>
      </c>
      <c r="Q47" s="70">
        <v>100</v>
      </c>
      <c r="R47" s="71">
        <v>65</v>
      </c>
      <c r="S47" s="70">
        <v>150</v>
      </c>
      <c r="T47" s="71">
        <v>50</v>
      </c>
      <c r="U47" s="70">
        <v>100</v>
      </c>
      <c r="V47" s="71">
        <v>10</v>
      </c>
      <c r="W47" s="73">
        <v>50</v>
      </c>
      <c r="X47" s="71">
        <v>15</v>
      </c>
    </row>
    <row r="48" spans="1:24" ht="15.6" x14ac:dyDescent="0.3">
      <c r="H48" s="72" t="s">
        <v>176</v>
      </c>
      <c r="I48" s="70">
        <f t="shared" ref="I48:X48" si="0">SUM(I41:I47)</f>
        <v>240</v>
      </c>
      <c r="J48" s="71">
        <f t="shared" si="0"/>
        <v>37.5</v>
      </c>
      <c r="K48" s="70">
        <f t="shared" si="0"/>
        <v>270</v>
      </c>
      <c r="L48" s="71">
        <f t="shared" si="0"/>
        <v>65</v>
      </c>
      <c r="M48" s="70">
        <f t="shared" si="0"/>
        <v>95</v>
      </c>
      <c r="N48" s="71">
        <f t="shared" si="0"/>
        <v>28.35</v>
      </c>
      <c r="O48" s="70">
        <f t="shared" si="0"/>
        <v>100</v>
      </c>
      <c r="P48" s="71">
        <f t="shared" si="0"/>
        <v>26.35</v>
      </c>
      <c r="Q48" s="70">
        <f t="shared" si="0"/>
        <v>325</v>
      </c>
      <c r="R48" s="71">
        <f t="shared" si="0"/>
        <v>115</v>
      </c>
      <c r="S48" s="70">
        <f t="shared" si="0"/>
        <v>375</v>
      </c>
      <c r="T48" s="71">
        <f t="shared" si="0"/>
        <v>105</v>
      </c>
      <c r="U48" s="70">
        <f t="shared" si="0"/>
        <v>200</v>
      </c>
      <c r="V48" s="71">
        <f t="shared" si="0"/>
        <v>30</v>
      </c>
      <c r="W48" s="73">
        <f t="shared" si="0"/>
        <v>300</v>
      </c>
      <c r="X48" s="71">
        <f t="shared" si="0"/>
        <v>25</v>
      </c>
    </row>
    <row r="49" spans="8:24" ht="15.75" customHeight="1" x14ac:dyDescent="0.3">
      <c r="H49" s="72" t="s">
        <v>69</v>
      </c>
      <c r="I49" s="142">
        <f>$B$12/(8*14*30)*1/3</f>
        <v>11.111111111111112</v>
      </c>
      <c r="J49" s="143"/>
      <c r="K49" s="142">
        <f t="shared" ref="K49" si="1">$B$12/(8*14*30)*1/3</f>
        <v>11.111111111111112</v>
      </c>
      <c r="L49" s="143"/>
      <c r="M49" s="142">
        <f t="shared" ref="M49" si="2">$B$12/(8*14*30)*1/3</f>
        <v>11.111111111111112</v>
      </c>
      <c r="N49" s="143"/>
      <c r="O49" s="142">
        <f t="shared" ref="O49" si="3">$B$12/(8*14*30)*1/3</f>
        <v>11.111111111111112</v>
      </c>
      <c r="P49" s="143"/>
      <c r="Q49" s="142">
        <f t="shared" ref="Q49" si="4">$B$12/(8*14*30)*1/3</f>
        <v>11.111111111111112</v>
      </c>
      <c r="R49" s="143"/>
      <c r="S49" s="142">
        <f t="shared" ref="S49" si="5">$B$12/(8*14*30)*1/3</f>
        <v>11.111111111111112</v>
      </c>
      <c r="T49" s="143"/>
      <c r="U49" s="142">
        <f t="shared" ref="U49" si="6">$B$12/(8*14*30)*1/3</f>
        <v>11.111111111111112</v>
      </c>
      <c r="V49" s="143"/>
      <c r="W49" s="142">
        <f t="shared" ref="W49" si="7">$B$12/(8*14*30)*1/3</f>
        <v>11.111111111111112</v>
      </c>
      <c r="X49" s="143"/>
    </row>
    <row r="50" spans="8:24" ht="15.6" x14ac:dyDescent="0.3">
      <c r="H50" s="75"/>
      <c r="I50" s="93"/>
      <c r="J50" s="94"/>
      <c r="K50" s="93"/>
      <c r="L50" s="94"/>
      <c r="M50" s="93"/>
      <c r="N50" s="94"/>
      <c r="O50" s="93"/>
      <c r="P50" s="94"/>
      <c r="Q50" s="93"/>
      <c r="R50" s="94"/>
      <c r="S50" s="93"/>
      <c r="T50" s="94"/>
      <c r="U50" s="93"/>
      <c r="V50" s="94"/>
      <c r="W50" s="95"/>
      <c r="X50" s="94"/>
    </row>
    <row r="51" spans="8:24" ht="15.6" x14ac:dyDescent="0.3">
      <c r="H51" s="72" t="s">
        <v>72</v>
      </c>
      <c r="I51" s="93"/>
      <c r="J51" s="94"/>
      <c r="K51" s="93"/>
      <c r="L51" s="94"/>
      <c r="M51" s="93"/>
      <c r="N51" s="94"/>
      <c r="O51" s="93"/>
      <c r="P51" s="94"/>
      <c r="Q51" s="93"/>
      <c r="R51" s="94"/>
      <c r="S51" s="93"/>
      <c r="T51" s="94"/>
      <c r="U51" s="93"/>
      <c r="V51" s="94"/>
      <c r="W51" s="95"/>
      <c r="X51" s="94"/>
    </row>
    <row r="52" spans="8:24" ht="15.6" x14ac:dyDescent="0.3">
      <c r="H52" s="75" t="s">
        <v>71</v>
      </c>
      <c r="I52" s="142">
        <f>16500/(14*30)*1/3</f>
        <v>13.095238095238095</v>
      </c>
      <c r="J52" s="143"/>
      <c r="K52" s="142">
        <f t="shared" ref="K52" si="8">16500/(14*30)*1/3</f>
        <v>13.095238095238095</v>
      </c>
      <c r="L52" s="143"/>
      <c r="M52" s="142">
        <f t="shared" ref="M52" si="9">16500/(14*30)*1/3</f>
        <v>13.095238095238095</v>
      </c>
      <c r="N52" s="143"/>
      <c r="O52" s="142">
        <f t="shared" ref="O52" si="10">16500/(14*30)*1/3</f>
        <v>13.095238095238095</v>
      </c>
      <c r="P52" s="143"/>
      <c r="Q52" s="142">
        <f t="shared" ref="Q52" si="11">16500/(14*30)*1/3</f>
        <v>13.095238095238095</v>
      </c>
      <c r="R52" s="143"/>
      <c r="S52" s="142">
        <f t="shared" ref="S52" si="12">16500/(14*30)*1/3</f>
        <v>13.095238095238095</v>
      </c>
      <c r="T52" s="143"/>
      <c r="U52" s="142">
        <f t="shared" ref="U52" si="13">16500/(14*30)*1/3</f>
        <v>13.095238095238095</v>
      </c>
      <c r="V52" s="143"/>
      <c r="W52" s="142">
        <f t="shared" ref="W52" si="14">16500/(14*30)*1/3</f>
        <v>13.095238095238095</v>
      </c>
      <c r="X52" s="143"/>
    </row>
    <row r="53" spans="8:24" ht="15.6" x14ac:dyDescent="0.3">
      <c r="H53" s="75" t="s">
        <v>19</v>
      </c>
      <c r="I53" s="142">
        <f>$B$10/(14*30)*1/3</f>
        <v>3.1746031746031744</v>
      </c>
      <c r="J53" s="143"/>
      <c r="K53" s="142">
        <f t="shared" ref="K53" si="15">$B$10/(14*30)*1/3</f>
        <v>3.1746031746031744</v>
      </c>
      <c r="L53" s="143"/>
      <c r="M53" s="142">
        <f t="shared" ref="M53" si="16">$B$10/(14*30)*1/3</f>
        <v>3.1746031746031744</v>
      </c>
      <c r="N53" s="143"/>
      <c r="O53" s="142">
        <f t="shared" ref="O53" si="17">$B$10/(14*30)*1/3</f>
        <v>3.1746031746031744</v>
      </c>
      <c r="P53" s="143"/>
      <c r="Q53" s="142">
        <f t="shared" ref="Q53" si="18">$B$10/(14*30)*1/3</f>
        <v>3.1746031746031744</v>
      </c>
      <c r="R53" s="143"/>
      <c r="S53" s="142">
        <f t="shared" ref="S53" si="19">$B$10/(14*30)*1/3</f>
        <v>3.1746031746031744</v>
      </c>
      <c r="T53" s="143"/>
      <c r="U53" s="142">
        <f t="shared" ref="U53" si="20">$B$10/(14*30)*1/3</f>
        <v>3.1746031746031744</v>
      </c>
      <c r="V53" s="143"/>
      <c r="W53" s="142">
        <f t="shared" ref="W53" si="21">$B$10/(14*30)*1/3</f>
        <v>3.1746031746031744</v>
      </c>
      <c r="X53" s="143"/>
    </row>
    <row r="54" spans="8:24" ht="15.6" x14ac:dyDescent="0.3">
      <c r="H54" s="72" t="s">
        <v>73</v>
      </c>
      <c r="I54" s="142">
        <f>J48+I49+I52+I53</f>
        <v>64.88095238095238</v>
      </c>
      <c r="J54" s="143"/>
      <c r="K54" s="142">
        <f>L48+K49+K52+K53</f>
        <v>92.380952380952394</v>
      </c>
      <c r="L54" s="143"/>
      <c r="M54" s="142">
        <f>N48+M49+M52+M53</f>
        <v>55.730952380952388</v>
      </c>
      <c r="N54" s="143"/>
      <c r="O54" s="142">
        <f>P48+O49+O52+O53</f>
        <v>53.730952380952388</v>
      </c>
      <c r="P54" s="143"/>
      <c r="Q54" s="142">
        <f>R48+Q49+Q52+Q53</f>
        <v>142.38095238095238</v>
      </c>
      <c r="R54" s="143"/>
      <c r="S54" s="142">
        <f>T48+S49+S52+S53</f>
        <v>132.38095238095238</v>
      </c>
      <c r="T54" s="143"/>
      <c r="U54" s="142">
        <f>V48+U49+U52+U53</f>
        <v>57.380952380952387</v>
      </c>
      <c r="V54" s="143"/>
      <c r="W54" s="142">
        <f>X48+W49+W52+W53</f>
        <v>52.380952380952387</v>
      </c>
      <c r="X54" s="143"/>
    </row>
    <row r="55" spans="8:24" ht="15.75" customHeight="1" x14ac:dyDescent="0.3">
      <c r="H55" s="75" t="s">
        <v>75</v>
      </c>
      <c r="I55" s="142">
        <f>5000/(14*30)*1/3</f>
        <v>3.9682539682539684</v>
      </c>
      <c r="J55" s="143"/>
      <c r="K55" s="142">
        <f t="shared" ref="K55" si="22">5000/(14*30)*1/3</f>
        <v>3.9682539682539684</v>
      </c>
      <c r="L55" s="143"/>
      <c r="M55" s="142">
        <f t="shared" ref="M55" si="23">5000/(14*30)*1/3</f>
        <v>3.9682539682539684</v>
      </c>
      <c r="N55" s="143"/>
      <c r="O55" s="142">
        <f t="shared" ref="O55" si="24">5000/(14*30)*1/3</f>
        <v>3.9682539682539684</v>
      </c>
      <c r="P55" s="143"/>
      <c r="Q55" s="142">
        <f t="shared" ref="Q55" si="25">5000/(14*30)*1/3</f>
        <v>3.9682539682539684</v>
      </c>
      <c r="R55" s="143"/>
      <c r="S55" s="142">
        <f t="shared" ref="S55" si="26">5000/(14*30)*1/3</f>
        <v>3.9682539682539684</v>
      </c>
      <c r="T55" s="143"/>
      <c r="U55" s="142">
        <f t="shared" ref="U55" si="27">5000/(14*30)*1/3</f>
        <v>3.9682539682539684</v>
      </c>
      <c r="V55" s="143"/>
      <c r="W55" s="142">
        <f t="shared" ref="W55" si="28">5000/(14*30)*1/3</f>
        <v>3.9682539682539684</v>
      </c>
      <c r="X55" s="143"/>
    </row>
    <row r="56" spans="8:24" ht="15.6" x14ac:dyDescent="0.3">
      <c r="H56" s="72" t="s">
        <v>76</v>
      </c>
      <c r="I56" s="93"/>
      <c r="J56" s="94"/>
      <c r="K56" s="93"/>
      <c r="L56" s="94"/>
      <c r="M56" s="93"/>
      <c r="N56" s="94"/>
      <c r="O56" s="93"/>
      <c r="P56" s="94"/>
      <c r="Q56" s="93"/>
      <c r="R56" s="94"/>
      <c r="S56" s="93"/>
      <c r="T56" s="94"/>
      <c r="U56" s="93"/>
      <c r="V56" s="94"/>
      <c r="W56" s="95"/>
      <c r="X56" s="94"/>
    </row>
    <row r="57" spans="8:24" ht="15.6" x14ac:dyDescent="0.3">
      <c r="H57" s="75" t="s">
        <v>77</v>
      </c>
      <c r="I57" s="142">
        <v>0.5</v>
      </c>
      <c r="J57" s="143"/>
      <c r="K57" s="142">
        <v>0.5</v>
      </c>
      <c r="L57" s="143"/>
      <c r="M57" s="142">
        <v>0.5</v>
      </c>
      <c r="N57" s="143"/>
      <c r="O57" s="142">
        <v>0.5</v>
      </c>
      <c r="P57" s="143"/>
      <c r="Q57" s="142">
        <v>0.5</v>
      </c>
      <c r="R57" s="143"/>
      <c r="S57" s="142">
        <v>0.5</v>
      </c>
      <c r="T57" s="143"/>
      <c r="U57" s="142">
        <v>0.5</v>
      </c>
      <c r="V57" s="143"/>
      <c r="W57" s="142">
        <v>0.5</v>
      </c>
      <c r="X57" s="143"/>
    </row>
    <row r="58" spans="8:24" ht="16.2" thickBot="1" x14ac:dyDescent="0.35">
      <c r="H58" s="77" t="s">
        <v>74</v>
      </c>
      <c r="I58" s="147">
        <f>I54+I55</f>
        <v>68.849206349206355</v>
      </c>
      <c r="J58" s="148"/>
      <c r="K58" s="147">
        <f>K54+K55</f>
        <v>96.349206349206355</v>
      </c>
      <c r="L58" s="148"/>
      <c r="M58" s="147">
        <f>M54+M55</f>
        <v>59.699206349206356</v>
      </c>
      <c r="N58" s="148"/>
      <c r="O58" s="147">
        <f>O54+O55</f>
        <v>57.699206349206356</v>
      </c>
      <c r="P58" s="148"/>
      <c r="Q58" s="147">
        <f>Q54+Q55</f>
        <v>146.34920634920636</v>
      </c>
      <c r="R58" s="148"/>
      <c r="S58" s="147">
        <f>S54+S55</f>
        <v>136.34920634920636</v>
      </c>
      <c r="T58" s="148"/>
      <c r="U58" s="147">
        <f>U54+U55</f>
        <v>61.349206349206355</v>
      </c>
      <c r="V58" s="148"/>
      <c r="W58" s="147">
        <f>W54+W55</f>
        <v>56.349206349206355</v>
      </c>
      <c r="X58" s="148"/>
    </row>
    <row r="59" spans="8:24" ht="15" thickBot="1" x14ac:dyDescent="0.35">
      <c r="H59" s="25" t="s">
        <v>187</v>
      </c>
      <c r="I59" s="154">
        <v>70</v>
      </c>
      <c r="J59" s="154"/>
      <c r="K59" s="154">
        <v>150</v>
      </c>
      <c r="L59" s="154"/>
      <c r="M59" s="154">
        <v>70</v>
      </c>
      <c r="N59" s="154"/>
      <c r="O59" s="154">
        <v>60</v>
      </c>
      <c r="P59" s="154"/>
      <c r="Q59" s="154">
        <v>180</v>
      </c>
      <c r="R59" s="154"/>
      <c r="S59" s="154">
        <v>150</v>
      </c>
      <c r="T59" s="154"/>
      <c r="U59" s="154">
        <v>65</v>
      </c>
      <c r="V59" s="154"/>
      <c r="W59" s="154">
        <v>60</v>
      </c>
      <c r="X59" s="154"/>
    </row>
    <row r="60" spans="8:24" ht="21.6" thickBot="1" x14ac:dyDescent="0.45">
      <c r="H60" s="158" t="s">
        <v>186</v>
      </c>
      <c r="I60" s="159"/>
      <c r="J60" s="159"/>
      <c r="K60" s="159"/>
      <c r="L60" s="159"/>
      <c r="M60" s="159"/>
      <c r="N60" s="159"/>
      <c r="O60" s="159"/>
      <c r="P60" s="159"/>
      <c r="Q60" s="159"/>
      <c r="R60" s="159"/>
      <c r="S60" s="159"/>
      <c r="T60" s="159"/>
      <c r="U60" s="159"/>
      <c r="V60" s="159"/>
      <c r="W60" s="159"/>
      <c r="X60" s="160"/>
    </row>
    <row r="61" spans="8:24" x14ac:dyDescent="0.3">
      <c r="H61" s="83" t="s">
        <v>146</v>
      </c>
      <c r="I61" s="155">
        <f>E13+E14+E15+E16+E17+E18+E19+B8+B9+B10+B12+B13</f>
        <v>695500</v>
      </c>
      <c r="J61" s="156"/>
      <c r="K61" s="156"/>
      <c r="L61" s="156"/>
      <c r="M61" s="156"/>
      <c r="N61" s="156"/>
      <c r="O61" s="156"/>
      <c r="P61" s="156"/>
      <c r="Q61" s="156"/>
      <c r="R61" s="156"/>
      <c r="S61" s="156"/>
      <c r="T61" s="156"/>
      <c r="U61" s="156"/>
      <c r="V61" s="156"/>
      <c r="W61" s="156"/>
      <c r="X61" s="157"/>
    </row>
    <row r="62" spans="8:24" ht="15.6" x14ac:dyDescent="0.3">
      <c r="H62" s="84" t="s">
        <v>188</v>
      </c>
      <c r="I62" s="144">
        <f>I58</f>
        <v>68.849206349206355</v>
      </c>
      <c r="J62" s="145"/>
      <c r="K62" s="144">
        <f t="shared" ref="K62" si="29">K58</f>
        <v>96.349206349206355</v>
      </c>
      <c r="L62" s="145"/>
      <c r="M62" s="144">
        <f t="shared" ref="M62" si="30">M58</f>
        <v>59.699206349206356</v>
      </c>
      <c r="N62" s="145"/>
      <c r="O62" s="144">
        <f t="shared" ref="O62" si="31">O58</f>
        <v>57.699206349206356</v>
      </c>
      <c r="P62" s="145"/>
      <c r="Q62" s="144">
        <f t="shared" ref="Q62" si="32">Q58</f>
        <v>146.34920634920636</v>
      </c>
      <c r="R62" s="145"/>
      <c r="S62" s="144">
        <f t="shared" ref="S62" si="33">S58</f>
        <v>136.34920634920636</v>
      </c>
      <c r="T62" s="145"/>
      <c r="U62" s="144">
        <f t="shared" ref="U62" si="34">U58</f>
        <v>61.349206349206355</v>
      </c>
      <c r="V62" s="145"/>
      <c r="W62" s="144">
        <f t="shared" ref="W62" si="35">W58</f>
        <v>56.349206349206355</v>
      </c>
      <c r="X62" s="146"/>
    </row>
    <row r="63" spans="8:24" ht="15.6" x14ac:dyDescent="0.3">
      <c r="H63" s="84" t="s">
        <v>189</v>
      </c>
      <c r="I63" s="144">
        <f>I59</f>
        <v>70</v>
      </c>
      <c r="J63" s="145"/>
      <c r="K63" s="144">
        <f t="shared" ref="K63" si="36">K59</f>
        <v>150</v>
      </c>
      <c r="L63" s="145"/>
      <c r="M63" s="144">
        <f t="shared" ref="M63" si="37">M59</f>
        <v>70</v>
      </c>
      <c r="N63" s="145"/>
      <c r="O63" s="144">
        <f t="shared" ref="O63" si="38">O59</f>
        <v>60</v>
      </c>
      <c r="P63" s="145"/>
      <c r="Q63" s="144">
        <f t="shared" ref="Q63" si="39">Q59</f>
        <v>180</v>
      </c>
      <c r="R63" s="145"/>
      <c r="S63" s="144">
        <f t="shared" ref="S63" si="40">S59</f>
        <v>150</v>
      </c>
      <c r="T63" s="145"/>
      <c r="U63" s="144">
        <f t="shared" ref="U63" si="41">U59</f>
        <v>65</v>
      </c>
      <c r="V63" s="145"/>
      <c r="W63" s="144">
        <f t="shared" ref="W63" si="42">W59</f>
        <v>60</v>
      </c>
      <c r="X63" s="146"/>
    </row>
    <row r="64" spans="8:24" ht="16.2" thickBot="1" x14ac:dyDescent="0.35">
      <c r="H64" s="87" t="s">
        <v>190</v>
      </c>
      <c r="I64" s="149">
        <f>I63-I62</f>
        <v>1.1507936507936449</v>
      </c>
      <c r="J64" s="150"/>
      <c r="K64" s="151">
        <f t="shared" ref="K64" si="43">K63-K62</f>
        <v>53.650793650793645</v>
      </c>
      <c r="L64" s="152"/>
      <c r="M64" s="151">
        <f t="shared" ref="M64" si="44">M63-M62</f>
        <v>10.300793650793644</v>
      </c>
      <c r="N64" s="152"/>
      <c r="O64" s="151">
        <f t="shared" ref="O64" si="45">O63-O62</f>
        <v>2.3007936507936435</v>
      </c>
      <c r="P64" s="152"/>
      <c r="Q64" s="151">
        <f t="shared" ref="Q64" si="46">Q63-Q62</f>
        <v>33.650793650793645</v>
      </c>
      <c r="R64" s="152"/>
      <c r="S64" s="151">
        <f t="shared" ref="S64" si="47">S63-S62</f>
        <v>13.650793650793645</v>
      </c>
      <c r="T64" s="152"/>
      <c r="U64" s="151">
        <f t="shared" ref="U64" si="48">U63-U62</f>
        <v>3.6507936507936449</v>
      </c>
      <c r="V64" s="152"/>
      <c r="W64" s="151">
        <f t="shared" ref="W64" si="49">W63-W62</f>
        <v>3.6507936507936449</v>
      </c>
      <c r="X64" s="153"/>
    </row>
    <row r="65" spans="8:24" ht="15.6" x14ac:dyDescent="0.3">
      <c r="H65" s="88" t="s">
        <v>191</v>
      </c>
      <c r="I65" s="89">
        <f>I61/(SUM(I64:X64))</f>
        <v>5700.5230016652804</v>
      </c>
      <c r="J65" s="85"/>
      <c r="K65" s="85"/>
      <c r="L65" s="85"/>
      <c r="M65" s="85"/>
      <c r="N65" s="85"/>
      <c r="O65" s="85"/>
      <c r="P65" s="85"/>
      <c r="Q65" s="85"/>
      <c r="R65" s="85"/>
      <c r="S65" s="85"/>
      <c r="T65" s="85"/>
      <c r="U65" s="85"/>
      <c r="V65" s="85"/>
      <c r="W65" s="85"/>
      <c r="X65" s="85"/>
    </row>
    <row r="66" spans="8:24" ht="15.6" x14ac:dyDescent="0.3">
      <c r="H66" s="88" t="s">
        <v>192</v>
      </c>
      <c r="I66" s="90">
        <f>1500</f>
        <v>1500</v>
      </c>
      <c r="J66" s="86"/>
      <c r="K66" s="86"/>
      <c r="L66" s="86"/>
      <c r="M66" s="86"/>
      <c r="N66" s="86"/>
      <c r="O66" s="86"/>
      <c r="P66" s="86"/>
      <c r="Q66" s="86"/>
      <c r="R66" s="86"/>
      <c r="S66" s="86"/>
      <c r="T66" s="86"/>
      <c r="U66" s="86"/>
      <c r="V66" s="86"/>
      <c r="W66" s="86"/>
      <c r="X66" s="86"/>
    </row>
    <row r="67" spans="8:24" ht="16.2" thickBot="1" x14ac:dyDescent="0.35">
      <c r="H67" s="91" t="s">
        <v>193</v>
      </c>
      <c r="I67" s="92">
        <f>I65/I66</f>
        <v>3.8003486677768534</v>
      </c>
      <c r="J67" s="86"/>
      <c r="K67" s="86"/>
      <c r="L67" s="86"/>
      <c r="M67" s="86"/>
      <c r="N67" s="86"/>
      <c r="O67" s="86"/>
      <c r="P67" s="86"/>
      <c r="Q67" s="86"/>
      <c r="R67" s="86"/>
      <c r="S67" s="86"/>
      <c r="T67" s="86"/>
      <c r="U67" s="86"/>
      <c r="V67" s="86"/>
      <c r="W67" s="86"/>
      <c r="X67" s="86"/>
    </row>
  </sheetData>
  <mergeCells count="107">
    <mergeCell ref="W49:X49"/>
    <mergeCell ref="U49:V49"/>
    <mergeCell ref="S49:T49"/>
    <mergeCell ref="Q49:R49"/>
    <mergeCell ref="O49:P49"/>
    <mergeCell ref="M49:N49"/>
    <mergeCell ref="K49:L49"/>
    <mergeCell ref="I49:J49"/>
    <mergeCell ref="S63:T63"/>
    <mergeCell ref="U63:V63"/>
    <mergeCell ref="W63:X63"/>
    <mergeCell ref="Q59:R59"/>
    <mergeCell ref="S59:T59"/>
    <mergeCell ref="U59:V59"/>
    <mergeCell ref="W59:X59"/>
    <mergeCell ref="I61:X61"/>
    <mergeCell ref="H60:X60"/>
    <mergeCell ref="I62:J62"/>
    <mergeCell ref="I59:J59"/>
    <mergeCell ref="K59:L59"/>
    <mergeCell ref="M59:N59"/>
    <mergeCell ref="O59:P59"/>
    <mergeCell ref="K62:L62"/>
    <mergeCell ref="M62:N62"/>
    <mergeCell ref="I64:J64"/>
    <mergeCell ref="K64:L64"/>
    <mergeCell ref="M64:N64"/>
    <mergeCell ref="O64:P64"/>
    <mergeCell ref="Q64:R64"/>
    <mergeCell ref="S64:T64"/>
    <mergeCell ref="U64:V64"/>
    <mergeCell ref="W64:X64"/>
    <mergeCell ref="I63:J63"/>
    <mergeCell ref="K63:L63"/>
    <mergeCell ref="M63:N63"/>
    <mergeCell ref="O63:P63"/>
    <mergeCell ref="Q63:R63"/>
    <mergeCell ref="O62:P62"/>
    <mergeCell ref="Q62:R62"/>
    <mergeCell ref="S62:T62"/>
    <mergeCell ref="U62:V62"/>
    <mergeCell ref="W62:X62"/>
    <mergeCell ref="S57:T57"/>
    <mergeCell ref="U57:V57"/>
    <mergeCell ref="W57:X57"/>
    <mergeCell ref="I58:J58"/>
    <mergeCell ref="K58:L58"/>
    <mergeCell ref="M58:N58"/>
    <mergeCell ref="O58:P58"/>
    <mergeCell ref="Q58:R58"/>
    <mergeCell ref="S58:T58"/>
    <mergeCell ref="U58:V58"/>
    <mergeCell ref="W58:X58"/>
    <mergeCell ref="I57:J57"/>
    <mergeCell ref="K57:L57"/>
    <mergeCell ref="M57:N57"/>
    <mergeCell ref="O57:P57"/>
    <mergeCell ref="Q57:R57"/>
    <mergeCell ref="S54:T54"/>
    <mergeCell ref="U54:V54"/>
    <mergeCell ref="W54:X54"/>
    <mergeCell ref="I55:J55"/>
    <mergeCell ref="K55:L55"/>
    <mergeCell ref="M55:N55"/>
    <mergeCell ref="O55:P55"/>
    <mergeCell ref="Q55:R55"/>
    <mergeCell ref="S55:T55"/>
    <mergeCell ref="U55:V55"/>
    <mergeCell ref="W55:X55"/>
    <mergeCell ref="I54:J54"/>
    <mergeCell ref="K54:L54"/>
    <mergeCell ref="M54:N54"/>
    <mergeCell ref="O54:P54"/>
    <mergeCell ref="Q54:R54"/>
    <mergeCell ref="S52:T52"/>
    <mergeCell ref="U52:V52"/>
    <mergeCell ref="W52:X52"/>
    <mergeCell ref="I53:J53"/>
    <mergeCell ref="K53:L53"/>
    <mergeCell ref="M53:N53"/>
    <mergeCell ref="O53:P53"/>
    <mergeCell ref="Q53:R53"/>
    <mergeCell ref="S53:T53"/>
    <mergeCell ref="U53:V53"/>
    <mergeCell ref="W53:X53"/>
    <mergeCell ref="I52:J52"/>
    <mergeCell ref="K52:L52"/>
    <mergeCell ref="M52:N52"/>
    <mergeCell ref="O52:P52"/>
    <mergeCell ref="Q52:R52"/>
    <mergeCell ref="Q38:R38"/>
    <mergeCell ref="S38:T38"/>
    <mergeCell ref="U38:V38"/>
    <mergeCell ref="W38:X38"/>
    <mergeCell ref="A1:F2"/>
    <mergeCell ref="I38:J38"/>
    <mergeCell ref="K38:L38"/>
    <mergeCell ref="M38:N38"/>
    <mergeCell ref="O38:P38"/>
    <mergeCell ref="B28:E28"/>
    <mergeCell ref="B29:F29"/>
    <mergeCell ref="A36:E36"/>
    <mergeCell ref="B31:F31"/>
    <mergeCell ref="A3:B3"/>
    <mergeCell ref="D3:E3"/>
    <mergeCell ref="B22:F22"/>
    <mergeCell ref="B23:F23"/>
  </mergeCells>
  <pageMargins left="0.7" right="0.7" top="0.75" bottom="0.75" header="0.3" footer="0.3"/>
  <pageSetup scale="7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636EC7-744E-4D4A-83D6-7DF18A547C6E}">
  <sheetPr>
    <tabColor theme="8"/>
  </sheetPr>
  <dimension ref="A1:X67"/>
  <sheetViews>
    <sheetView view="pageBreakPreview" topLeftCell="G35" zoomScale="70" zoomScaleNormal="100" zoomScaleSheetLayoutView="70" workbookViewId="0">
      <selection activeCell="I57" sqref="I57:J57"/>
    </sheetView>
  </sheetViews>
  <sheetFormatPr defaultRowHeight="14.4" x14ac:dyDescent="0.3"/>
  <cols>
    <col min="1" max="1" width="34.5546875" hidden="1" customWidth="1"/>
    <col min="2" max="2" width="17.44140625" hidden="1" customWidth="1"/>
    <col min="3" max="3" width="5.33203125" hidden="1" customWidth="1"/>
    <col min="4" max="4" width="29.6640625" hidden="1" customWidth="1"/>
    <col min="5" max="5" width="11.5546875" hidden="1" customWidth="1"/>
    <col min="6" max="6" width="15.5546875" hidden="1" customWidth="1"/>
    <col min="8" max="8" width="71.5546875" style="25" bestFit="1" customWidth="1"/>
    <col min="9" max="9" width="10.33203125" bestFit="1" customWidth="1"/>
    <col min="10" max="10" width="11.5546875" bestFit="1" customWidth="1"/>
    <col min="11" max="11" width="10.33203125" bestFit="1" customWidth="1"/>
    <col min="12" max="12" width="11.5546875" customWidth="1"/>
    <col min="13" max="13" width="10.33203125" customWidth="1"/>
    <col min="14" max="14" width="11.5546875" bestFit="1" customWidth="1"/>
    <col min="15" max="15" width="10.33203125" bestFit="1" customWidth="1"/>
    <col min="16" max="16" width="11.5546875" bestFit="1" customWidth="1"/>
    <col min="17" max="17" width="10.33203125" bestFit="1" customWidth="1"/>
    <col min="18" max="18" width="11.5546875" bestFit="1" customWidth="1"/>
    <col min="19" max="19" width="10.33203125" bestFit="1" customWidth="1"/>
    <col min="20" max="20" width="11.5546875" bestFit="1" customWidth="1"/>
    <col min="21" max="21" width="10.33203125" bestFit="1" customWidth="1"/>
    <col min="22" max="22" width="11.5546875" bestFit="1" customWidth="1"/>
    <col min="23" max="23" width="10.33203125" bestFit="1" customWidth="1"/>
    <col min="24" max="24" width="11.5546875" bestFit="1" customWidth="1"/>
  </cols>
  <sheetData>
    <row r="1" spans="1:6" ht="12" hidden="1" customHeight="1" x14ac:dyDescent="0.3">
      <c r="A1" s="136" t="s">
        <v>121</v>
      </c>
      <c r="B1" s="136"/>
      <c r="C1" s="136"/>
      <c r="D1" s="136"/>
      <c r="E1" s="136"/>
      <c r="F1" s="136"/>
    </row>
    <row r="2" spans="1:6" ht="12" hidden="1" customHeight="1" thickBot="1" x14ac:dyDescent="0.35">
      <c r="A2" s="136"/>
      <c r="B2" s="136"/>
      <c r="C2" s="136"/>
      <c r="D2" s="136"/>
      <c r="E2" s="136"/>
      <c r="F2" s="136"/>
    </row>
    <row r="3" spans="1:6" hidden="1" x14ac:dyDescent="0.3">
      <c r="A3" s="139" t="s">
        <v>120</v>
      </c>
      <c r="B3" s="140"/>
      <c r="D3" s="139" t="s">
        <v>119</v>
      </c>
      <c r="E3" s="140"/>
    </row>
    <row r="4" spans="1:6" hidden="1" x14ac:dyDescent="0.3">
      <c r="A4" s="1" t="s">
        <v>0</v>
      </c>
      <c r="B4" s="2"/>
      <c r="D4" s="1" t="s">
        <v>13</v>
      </c>
      <c r="E4" s="2"/>
    </row>
    <row r="5" spans="1:6" hidden="1" x14ac:dyDescent="0.3">
      <c r="A5" s="3" t="s">
        <v>1</v>
      </c>
      <c r="B5" s="2">
        <v>550000</v>
      </c>
      <c r="D5" s="3" t="s">
        <v>14</v>
      </c>
      <c r="E5" s="2">
        <f>SUM(E13:E19)</f>
        <v>433000</v>
      </c>
    </row>
    <row r="6" spans="1:6" hidden="1" x14ac:dyDescent="0.3">
      <c r="A6" s="5" t="s">
        <v>7</v>
      </c>
      <c r="B6" s="6">
        <f>SUM(B5:B5)</f>
        <v>550000</v>
      </c>
      <c r="D6" s="3" t="s">
        <v>47</v>
      </c>
      <c r="E6" s="4">
        <f>B18+350000</f>
        <v>404625</v>
      </c>
    </row>
    <row r="7" spans="1:6" hidden="1" x14ac:dyDescent="0.3">
      <c r="A7" s="1" t="s">
        <v>2</v>
      </c>
      <c r="B7" s="2"/>
      <c r="D7" s="5" t="s">
        <v>22</v>
      </c>
      <c r="E7" s="7">
        <f>SUM(E5:E6)</f>
        <v>837625</v>
      </c>
    </row>
    <row r="8" spans="1:6" hidden="1" x14ac:dyDescent="0.3">
      <c r="A8" s="10" t="s">
        <v>3</v>
      </c>
      <c r="B8" s="11">
        <v>40000</v>
      </c>
      <c r="D8" s="3"/>
      <c r="E8" s="2"/>
    </row>
    <row r="9" spans="1:6" hidden="1" x14ac:dyDescent="0.3">
      <c r="A9" s="3" t="s">
        <v>4</v>
      </c>
      <c r="B9" s="2">
        <v>16500</v>
      </c>
      <c r="D9" s="1" t="s">
        <v>12</v>
      </c>
      <c r="E9" s="2"/>
    </row>
    <row r="10" spans="1:6" hidden="1" x14ac:dyDescent="0.3">
      <c r="A10" s="10" t="s">
        <v>33</v>
      </c>
      <c r="B10" s="11">
        <v>4000</v>
      </c>
      <c r="D10" s="19" t="s">
        <v>29</v>
      </c>
      <c r="E10" s="2">
        <f>B5-B9-B11-B12-B17-B8-B13-B10+350000-60000-B14</f>
        <v>344625</v>
      </c>
    </row>
    <row r="11" spans="1:6" hidden="1" x14ac:dyDescent="0.3">
      <c r="A11" s="3" t="s">
        <v>6</v>
      </c>
      <c r="B11" s="2">
        <v>120000</v>
      </c>
      <c r="D11" s="19" t="s">
        <v>48</v>
      </c>
      <c r="E11" s="2">
        <v>60000</v>
      </c>
    </row>
    <row r="12" spans="1:6" hidden="1" x14ac:dyDescent="0.3">
      <c r="A12" s="3" t="s">
        <v>5</v>
      </c>
      <c r="B12" s="2">
        <v>112000</v>
      </c>
      <c r="D12" s="3"/>
      <c r="E12" s="2"/>
    </row>
    <row r="13" spans="1:6" hidden="1" x14ac:dyDescent="0.3">
      <c r="A13" s="10" t="s">
        <v>24</v>
      </c>
      <c r="B13" s="13">
        <v>90000</v>
      </c>
      <c r="D13" s="3" t="s">
        <v>15</v>
      </c>
      <c r="E13" s="2">
        <v>40000</v>
      </c>
    </row>
    <row r="14" spans="1:6" hidden="1" x14ac:dyDescent="0.3">
      <c r="A14" s="10" t="s">
        <v>128</v>
      </c>
      <c r="B14" s="11">
        <f>20%*B6</f>
        <v>110000</v>
      </c>
      <c r="D14" s="3" t="s">
        <v>16</v>
      </c>
      <c r="E14" s="2">
        <v>144000</v>
      </c>
    </row>
    <row r="15" spans="1:6" hidden="1" x14ac:dyDescent="0.3">
      <c r="A15" s="5" t="s">
        <v>8</v>
      </c>
      <c r="B15" s="7">
        <f>SUM(B8:B14)</f>
        <v>492500</v>
      </c>
      <c r="D15" s="3" t="s">
        <v>17</v>
      </c>
      <c r="E15" s="2">
        <v>7000</v>
      </c>
    </row>
    <row r="16" spans="1:6" hidden="1" x14ac:dyDescent="0.3">
      <c r="A16" s="1" t="s">
        <v>9</v>
      </c>
      <c r="B16" s="6">
        <f>B6-B15</f>
        <v>57500</v>
      </c>
      <c r="D16" s="3" t="s">
        <v>18</v>
      </c>
      <c r="E16" s="2">
        <v>17000</v>
      </c>
    </row>
    <row r="17" spans="1:6" hidden="1" x14ac:dyDescent="0.3">
      <c r="A17" s="1" t="s">
        <v>11</v>
      </c>
      <c r="B17" s="7">
        <f>B16*5%</f>
        <v>2875</v>
      </c>
      <c r="D17" s="3" t="s">
        <v>19</v>
      </c>
      <c r="E17" s="2">
        <v>200000</v>
      </c>
    </row>
    <row r="18" spans="1:6" ht="15" hidden="1" thickBot="1" x14ac:dyDescent="0.35">
      <c r="A18" s="8" t="s">
        <v>10</v>
      </c>
      <c r="B18" s="9">
        <f>B16-B17</f>
        <v>54625</v>
      </c>
      <c r="D18" s="3" t="s">
        <v>20</v>
      </c>
      <c r="E18" s="4">
        <v>10000</v>
      </c>
    </row>
    <row r="19" spans="1:6" hidden="1" x14ac:dyDescent="0.3">
      <c r="D19" s="3" t="s">
        <v>32</v>
      </c>
      <c r="E19" s="4">
        <v>15000</v>
      </c>
    </row>
    <row r="20" spans="1:6" ht="15" hidden="1" thickBot="1" x14ac:dyDescent="0.35">
      <c r="D20" s="17" t="s">
        <v>21</v>
      </c>
      <c r="E20" s="12">
        <f>SUM(E10:E19)</f>
        <v>837625</v>
      </c>
    </row>
    <row r="21" spans="1:6" hidden="1" x14ac:dyDescent="0.3"/>
    <row r="22" spans="1:6" ht="18" hidden="1" x14ac:dyDescent="0.35">
      <c r="A22" s="96" t="s">
        <v>123</v>
      </c>
      <c r="B22" s="141" t="s">
        <v>122</v>
      </c>
      <c r="C22" s="141"/>
      <c r="D22" s="141"/>
      <c r="E22" s="141"/>
      <c r="F22" s="141"/>
    </row>
    <row r="23" spans="1:6" ht="62.25" hidden="1" customHeight="1" x14ac:dyDescent="0.3">
      <c r="A23" s="24" t="s">
        <v>164</v>
      </c>
      <c r="B23" s="137" t="s">
        <v>49</v>
      </c>
      <c r="C23" s="137"/>
      <c r="D23" s="137"/>
      <c r="E23" s="137"/>
      <c r="F23" s="137"/>
    </row>
    <row r="24" spans="1:6" hidden="1" x14ac:dyDescent="0.3">
      <c r="A24" s="24" t="s">
        <v>166</v>
      </c>
      <c r="B24" s="97">
        <v>350000</v>
      </c>
      <c r="C24" s="97"/>
      <c r="D24" s="97"/>
      <c r="E24" s="97"/>
      <c r="F24" s="97"/>
    </row>
    <row r="25" spans="1:6" hidden="1" x14ac:dyDescent="0.3">
      <c r="A25" s="24" t="s">
        <v>51</v>
      </c>
      <c r="B25" s="97" t="s">
        <v>50</v>
      </c>
      <c r="C25" s="97"/>
      <c r="D25" s="97"/>
      <c r="E25" s="97"/>
      <c r="F25" s="97"/>
    </row>
    <row r="26" spans="1:6" hidden="1" x14ac:dyDescent="0.3">
      <c r="A26" s="24" t="s">
        <v>133</v>
      </c>
      <c r="B26" t="s">
        <v>204</v>
      </c>
    </row>
    <row r="27" spans="1:6" hidden="1" x14ac:dyDescent="0.3">
      <c r="A27" s="24" t="s">
        <v>54</v>
      </c>
      <c r="B27" s="97" t="s">
        <v>55</v>
      </c>
      <c r="C27" s="97"/>
      <c r="D27" s="97"/>
      <c r="E27" s="97"/>
      <c r="F27" s="97"/>
    </row>
    <row r="28" spans="1:6" ht="54" hidden="1" customHeight="1" x14ac:dyDescent="0.3">
      <c r="A28" s="24" t="s">
        <v>129</v>
      </c>
      <c r="B28" s="137" t="s">
        <v>205</v>
      </c>
      <c r="C28" s="137"/>
      <c r="D28" s="137"/>
      <c r="E28" s="137"/>
    </row>
    <row r="29" spans="1:6" ht="29.25" hidden="1" customHeight="1" x14ac:dyDescent="0.3">
      <c r="A29" s="24" t="s">
        <v>131</v>
      </c>
      <c r="B29" s="137" t="s">
        <v>132</v>
      </c>
      <c r="C29" s="137"/>
      <c r="D29" s="137"/>
      <c r="E29" s="137"/>
      <c r="F29" s="137"/>
    </row>
    <row r="30" spans="1:6" hidden="1" x14ac:dyDescent="0.3">
      <c r="A30" s="24" t="s">
        <v>157</v>
      </c>
      <c r="B30" s="97" t="s">
        <v>171</v>
      </c>
      <c r="C30" s="97"/>
      <c r="D30" s="97"/>
      <c r="E30" s="97"/>
    </row>
    <row r="31" spans="1:6" hidden="1" x14ac:dyDescent="0.3">
      <c r="A31" s="24" t="s">
        <v>158</v>
      </c>
      <c r="B31" s="137" t="s">
        <v>172</v>
      </c>
      <c r="C31" s="137"/>
      <c r="D31" s="137"/>
      <c r="E31" s="137"/>
      <c r="F31" s="137"/>
    </row>
    <row r="32" spans="1:6" hidden="1" x14ac:dyDescent="0.3">
      <c r="A32" s="24" t="s">
        <v>33</v>
      </c>
      <c r="B32" s="97" t="s">
        <v>173</v>
      </c>
      <c r="C32" s="97"/>
      <c r="D32" s="97"/>
      <c r="E32" s="97"/>
    </row>
    <row r="33" spans="1:24" hidden="1" x14ac:dyDescent="0.3">
      <c r="A33" s="24" t="s">
        <v>160</v>
      </c>
      <c r="B33" s="97" t="s">
        <v>174</v>
      </c>
      <c r="C33" s="97"/>
      <c r="D33" s="97"/>
      <c r="E33" s="97"/>
    </row>
    <row r="34" spans="1:24" hidden="1" x14ac:dyDescent="0.3">
      <c r="A34" s="24" t="s">
        <v>29</v>
      </c>
      <c r="B34" s="97" t="s">
        <v>162</v>
      </c>
      <c r="C34" s="97"/>
      <c r="D34" s="97"/>
      <c r="E34" s="97"/>
    </row>
    <row r="36" spans="1:24" x14ac:dyDescent="0.3">
      <c r="A36" s="138" t="s">
        <v>134</v>
      </c>
      <c r="B36" s="138"/>
      <c r="C36" s="138"/>
      <c r="D36" s="138"/>
      <c r="E36" s="138"/>
    </row>
    <row r="37" spans="1:24" ht="15" thickBot="1" x14ac:dyDescent="0.35"/>
    <row r="38" spans="1:24" ht="15.6" x14ac:dyDescent="0.3">
      <c r="H38" s="82" t="s">
        <v>181</v>
      </c>
      <c r="I38" s="133" t="s">
        <v>178</v>
      </c>
      <c r="J38" s="134"/>
      <c r="K38" s="133" t="s">
        <v>177</v>
      </c>
      <c r="L38" s="134"/>
      <c r="M38" s="133" t="s">
        <v>179</v>
      </c>
      <c r="N38" s="134"/>
      <c r="O38" s="133" t="s">
        <v>180</v>
      </c>
      <c r="P38" s="134"/>
      <c r="Q38" s="133" t="s">
        <v>185</v>
      </c>
      <c r="R38" s="134"/>
      <c r="S38" s="133" t="s">
        <v>182</v>
      </c>
      <c r="T38" s="134"/>
      <c r="U38" s="133" t="s">
        <v>59</v>
      </c>
      <c r="V38" s="134"/>
      <c r="W38" s="135" t="s">
        <v>183</v>
      </c>
      <c r="X38" s="134"/>
    </row>
    <row r="39" spans="1:24" ht="15.6" x14ac:dyDescent="0.3">
      <c r="H39" s="75"/>
      <c r="I39" s="70" t="s">
        <v>70</v>
      </c>
      <c r="J39" s="71" t="s">
        <v>78</v>
      </c>
      <c r="K39" s="70" t="s">
        <v>70</v>
      </c>
      <c r="L39" s="71" t="s">
        <v>78</v>
      </c>
      <c r="M39" s="70" t="s">
        <v>70</v>
      </c>
      <c r="N39" s="71" t="s">
        <v>78</v>
      </c>
      <c r="O39" s="70" t="s">
        <v>70</v>
      </c>
      <c r="P39" s="71" t="s">
        <v>78</v>
      </c>
      <c r="Q39" s="70" t="s">
        <v>70</v>
      </c>
      <c r="R39" s="71" t="s">
        <v>78</v>
      </c>
      <c r="S39" s="70" t="s">
        <v>70</v>
      </c>
      <c r="T39" s="71" t="s">
        <v>78</v>
      </c>
      <c r="U39" s="70" t="s">
        <v>70</v>
      </c>
      <c r="V39" s="71" t="s">
        <v>78</v>
      </c>
      <c r="W39" s="73" t="s">
        <v>70</v>
      </c>
      <c r="X39" s="71" t="s">
        <v>78</v>
      </c>
    </row>
    <row r="40" spans="1:24" ht="15.6" x14ac:dyDescent="0.3">
      <c r="H40" s="72" t="s">
        <v>56</v>
      </c>
      <c r="I40" s="70"/>
      <c r="J40" s="71"/>
      <c r="K40" s="70"/>
      <c r="L40" s="71"/>
      <c r="M40" s="70"/>
      <c r="N40" s="71"/>
      <c r="O40" s="70"/>
      <c r="P40" s="71"/>
      <c r="Q40" s="70"/>
      <c r="R40" s="71"/>
      <c r="S40" s="70"/>
      <c r="T40" s="71"/>
      <c r="U40" s="70"/>
      <c r="V40" s="71"/>
      <c r="W40" s="73"/>
      <c r="X40" s="71"/>
    </row>
    <row r="41" spans="1:24" ht="15.6" x14ac:dyDescent="0.3">
      <c r="H41" s="75" t="s">
        <v>60</v>
      </c>
      <c r="I41" s="70">
        <v>100</v>
      </c>
      <c r="J41" s="71">
        <v>12.5</v>
      </c>
      <c r="K41" s="70">
        <v>0</v>
      </c>
      <c r="L41" s="71">
        <v>0</v>
      </c>
      <c r="M41" s="70">
        <v>0</v>
      </c>
      <c r="N41" s="71">
        <v>0</v>
      </c>
      <c r="O41" s="70">
        <v>0</v>
      </c>
      <c r="P41" s="71">
        <v>0</v>
      </c>
      <c r="Q41" s="70">
        <v>0</v>
      </c>
      <c r="R41" s="71">
        <v>0</v>
      </c>
      <c r="S41" s="70">
        <v>0</v>
      </c>
      <c r="T41" s="71">
        <v>0</v>
      </c>
      <c r="U41" s="70">
        <v>0</v>
      </c>
      <c r="V41" s="71">
        <v>0</v>
      </c>
      <c r="W41" s="73">
        <v>0</v>
      </c>
      <c r="X41" s="71">
        <v>0</v>
      </c>
    </row>
    <row r="42" spans="1:24" ht="15.6" x14ac:dyDescent="0.3">
      <c r="H42" s="75" t="s">
        <v>61</v>
      </c>
      <c r="I42" s="70">
        <v>0</v>
      </c>
      <c r="J42" s="71">
        <v>0</v>
      </c>
      <c r="K42" s="70">
        <v>0</v>
      </c>
      <c r="L42" s="71">
        <v>0</v>
      </c>
      <c r="M42" s="70">
        <v>30</v>
      </c>
      <c r="N42" s="71">
        <f>45*M42/1000</f>
        <v>1.35</v>
      </c>
      <c r="O42" s="70">
        <v>30</v>
      </c>
      <c r="P42" s="71">
        <f>45*O42/1000</f>
        <v>1.35</v>
      </c>
      <c r="Q42" s="70">
        <v>0</v>
      </c>
      <c r="R42" s="71">
        <v>0</v>
      </c>
      <c r="S42" s="70">
        <v>0</v>
      </c>
      <c r="T42" s="71">
        <v>0</v>
      </c>
      <c r="U42" s="70">
        <v>50</v>
      </c>
      <c r="V42" s="71">
        <v>10</v>
      </c>
      <c r="W42" s="73">
        <v>0</v>
      </c>
      <c r="X42" s="71">
        <v>0</v>
      </c>
    </row>
    <row r="43" spans="1:24" ht="15.6" x14ac:dyDescent="0.3">
      <c r="H43" s="75" t="s">
        <v>62</v>
      </c>
      <c r="I43" s="70">
        <v>25</v>
      </c>
      <c r="J43" s="71">
        <v>10</v>
      </c>
      <c r="K43" s="70">
        <v>20</v>
      </c>
      <c r="L43" s="71">
        <v>5</v>
      </c>
      <c r="M43" s="70">
        <v>0</v>
      </c>
      <c r="N43" s="71">
        <v>0</v>
      </c>
      <c r="O43" s="70">
        <v>5</v>
      </c>
      <c r="P43" s="71">
        <v>3</v>
      </c>
      <c r="Q43" s="70">
        <v>25</v>
      </c>
      <c r="R43" s="71">
        <v>10</v>
      </c>
      <c r="S43" s="70">
        <v>25</v>
      </c>
      <c r="T43" s="71">
        <v>15</v>
      </c>
      <c r="U43" s="70">
        <v>0</v>
      </c>
      <c r="V43" s="71">
        <v>0</v>
      </c>
      <c r="W43" s="73">
        <v>0</v>
      </c>
      <c r="X43" s="71">
        <v>0</v>
      </c>
    </row>
    <row r="44" spans="1:24" ht="15.6" x14ac:dyDescent="0.3">
      <c r="H44" s="75" t="s">
        <v>63</v>
      </c>
      <c r="I44" s="70">
        <v>15</v>
      </c>
      <c r="J44" s="71">
        <v>5</v>
      </c>
      <c r="K44" s="70">
        <v>200</v>
      </c>
      <c r="L44" s="71">
        <v>40</v>
      </c>
      <c r="M44" s="70">
        <v>0</v>
      </c>
      <c r="N44" s="71">
        <v>0</v>
      </c>
      <c r="O44" s="70">
        <v>50</v>
      </c>
      <c r="P44" s="71">
        <v>12</v>
      </c>
      <c r="Q44" s="70">
        <v>0</v>
      </c>
      <c r="R44" s="71">
        <v>0</v>
      </c>
      <c r="S44" s="70">
        <v>0</v>
      </c>
      <c r="T44" s="71">
        <v>0</v>
      </c>
      <c r="U44" s="70">
        <v>0</v>
      </c>
      <c r="V44" s="71">
        <v>0</v>
      </c>
      <c r="W44" s="73">
        <v>0</v>
      </c>
      <c r="X44" s="71">
        <v>0</v>
      </c>
    </row>
    <row r="45" spans="1:24" ht="15.6" x14ac:dyDescent="0.3">
      <c r="H45" s="75" t="s">
        <v>68</v>
      </c>
      <c r="I45" s="70">
        <v>0</v>
      </c>
      <c r="J45" s="71">
        <v>0</v>
      </c>
      <c r="K45" s="70">
        <v>0</v>
      </c>
      <c r="L45" s="71">
        <v>0</v>
      </c>
      <c r="M45" s="70">
        <v>50</v>
      </c>
      <c r="N45" s="71">
        <f>M45*240/1000</f>
        <v>12</v>
      </c>
      <c r="O45" s="70">
        <v>0</v>
      </c>
      <c r="P45" s="71">
        <v>0</v>
      </c>
      <c r="Q45" s="70">
        <v>200</v>
      </c>
      <c r="R45" s="71">
        <f>200*200/1000</f>
        <v>40</v>
      </c>
      <c r="S45" s="70">
        <v>200</v>
      </c>
      <c r="T45" s="71">
        <v>40</v>
      </c>
      <c r="U45" s="70">
        <v>50</v>
      </c>
      <c r="V45" s="71">
        <f>200*50/1000</f>
        <v>10</v>
      </c>
      <c r="W45" s="73">
        <v>0</v>
      </c>
      <c r="X45" s="71">
        <v>0</v>
      </c>
    </row>
    <row r="46" spans="1:24" ht="15.6" x14ac:dyDescent="0.3">
      <c r="H46" s="75" t="s">
        <v>184</v>
      </c>
      <c r="I46" s="70">
        <v>0</v>
      </c>
      <c r="J46" s="71">
        <v>0</v>
      </c>
      <c r="K46" s="70">
        <v>0</v>
      </c>
      <c r="L46" s="71">
        <v>0</v>
      </c>
      <c r="M46" s="70">
        <v>0</v>
      </c>
      <c r="N46" s="71">
        <v>0</v>
      </c>
      <c r="O46" s="70">
        <v>0</v>
      </c>
      <c r="P46" s="71">
        <v>0</v>
      </c>
      <c r="Q46" s="70">
        <v>0</v>
      </c>
      <c r="R46" s="71">
        <v>0</v>
      </c>
      <c r="S46" s="70">
        <v>0</v>
      </c>
      <c r="T46" s="71">
        <f>500*S46/1000</f>
        <v>0</v>
      </c>
      <c r="U46" s="70">
        <v>0</v>
      </c>
      <c r="V46" s="71">
        <v>0</v>
      </c>
      <c r="W46" s="73">
        <v>250</v>
      </c>
      <c r="X46" s="71">
        <v>10</v>
      </c>
    </row>
    <row r="47" spans="1:24" ht="15.6" x14ac:dyDescent="0.3">
      <c r="H47" s="75" t="s">
        <v>66</v>
      </c>
      <c r="I47" s="70">
        <v>100</v>
      </c>
      <c r="J47" s="71">
        <v>10</v>
      </c>
      <c r="K47" s="70">
        <v>50</v>
      </c>
      <c r="L47" s="71">
        <v>20</v>
      </c>
      <c r="M47" s="70">
        <v>15</v>
      </c>
      <c r="N47" s="71">
        <v>15</v>
      </c>
      <c r="O47" s="70">
        <v>15</v>
      </c>
      <c r="P47" s="71">
        <v>10</v>
      </c>
      <c r="Q47" s="70">
        <v>100</v>
      </c>
      <c r="R47" s="71">
        <v>65</v>
      </c>
      <c r="S47" s="70">
        <v>150</v>
      </c>
      <c r="T47" s="71">
        <v>50</v>
      </c>
      <c r="U47" s="70">
        <v>100</v>
      </c>
      <c r="V47" s="71">
        <v>10</v>
      </c>
      <c r="W47" s="73">
        <v>50</v>
      </c>
      <c r="X47" s="71">
        <v>15</v>
      </c>
    </row>
    <row r="48" spans="1:24" ht="15.6" x14ac:dyDescent="0.3">
      <c r="H48" s="72" t="s">
        <v>176</v>
      </c>
      <c r="I48" s="70">
        <f t="shared" ref="I48:X48" si="0">SUM(I41:I47)</f>
        <v>240</v>
      </c>
      <c r="J48" s="71">
        <f t="shared" si="0"/>
        <v>37.5</v>
      </c>
      <c r="K48" s="70">
        <f t="shared" si="0"/>
        <v>270</v>
      </c>
      <c r="L48" s="71">
        <f t="shared" si="0"/>
        <v>65</v>
      </c>
      <c r="M48" s="70">
        <f t="shared" si="0"/>
        <v>95</v>
      </c>
      <c r="N48" s="71">
        <f t="shared" si="0"/>
        <v>28.35</v>
      </c>
      <c r="O48" s="70">
        <f t="shared" si="0"/>
        <v>100</v>
      </c>
      <c r="P48" s="71">
        <f t="shared" si="0"/>
        <v>26.35</v>
      </c>
      <c r="Q48" s="70">
        <f t="shared" si="0"/>
        <v>325</v>
      </c>
      <c r="R48" s="71">
        <f t="shared" si="0"/>
        <v>115</v>
      </c>
      <c r="S48" s="70">
        <f t="shared" si="0"/>
        <v>375</v>
      </c>
      <c r="T48" s="71">
        <f t="shared" si="0"/>
        <v>105</v>
      </c>
      <c r="U48" s="70">
        <f t="shared" si="0"/>
        <v>200</v>
      </c>
      <c r="V48" s="71">
        <f t="shared" si="0"/>
        <v>30</v>
      </c>
      <c r="W48" s="73">
        <f t="shared" si="0"/>
        <v>300</v>
      </c>
      <c r="X48" s="71">
        <f t="shared" si="0"/>
        <v>25</v>
      </c>
    </row>
    <row r="49" spans="8:24" ht="15.75" customHeight="1" x14ac:dyDescent="0.3">
      <c r="H49" s="72" t="s">
        <v>69</v>
      </c>
      <c r="I49" s="142">
        <f>$B$12/(8*14*30)*1/3</f>
        <v>11.111111111111112</v>
      </c>
      <c r="J49" s="143"/>
      <c r="K49" s="142">
        <f t="shared" ref="K49" si="1">$B$12/(8*14*30)*1/3</f>
        <v>11.111111111111112</v>
      </c>
      <c r="L49" s="143"/>
      <c r="M49" s="142">
        <f t="shared" ref="M49" si="2">$B$12/(8*14*30)*1/3</f>
        <v>11.111111111111112</v>
      </c>
      <c r="N49" s="143"/>
      <c r="O49" s="142">
        <f t="shared" ref="O49" si="3">$B$12/(8*14*30)*1/3</f>
        <v>11.111111111111112</v>
      </c>
      <c r="P49" s="143"/>
      <c r="Q49" s="142">
        <f t="shared" ref="Q49" si="4">$B$12/(8*14*30)*1/3</f>
        <v>11.111111111111112</v>
      </c>
      <c r="R49" s="143"/>
      <c r="S49" s="142">
        <f t="shared" ref="S49" si="5">$B$12/(8*14*30)*1/3</f>
        <v>11.111111111111112</v>
      </c>
      <c r="T49" s="143"/>
      <c r="U49" s="142">
        <f t="shared" ref="U49" si="6">$B$12/(8*14*30)*1/3</f>
        <v>11.111111111111112</v>
      </c>
      <c r="V49" s="143"/>
      <c r="W49" s="142">
        <f t="shared" ref="W49" si="7">$B$12/(8*14*30)*1/3</f>
        <v>11.111111111111112</v>
      </c>
      <c r="X49" s="143"/>
    </row>
    <row r="50" spans="8:24" ht="15.6" x14ac:dyDescent="0.3">
      <c r="H50" s="75"/>
      <c r="I50" s="93"/>
      <c r="J50" s="94"/>
      <c r="K50" s="93"/>
      <c r="L50" s="94"/>
      <c r="M50" s="93"/>
      <c r="N50" s="94"/>
      <c r="O50" s="93"/>
      <c r="P50" s="94"/>
      <c r="Q50" s="93"/>
      <c r="R50" s="94"/>
      <c r="S50" s="93"/>
      <c r="T50" s="94"/>
      <c r="U50" s="93"/>
      <c r="V50" s="94"/>
      <c r="W50" s="95"/>
      <c r="X50" s="94"/>
    </row>
    <row r="51" spans="8:24" ht="15.6" x14ac:dyDescent="0.3">
      <c r="H51" s="72" t="s">
        <v>72</v>
      </c>
      <c r="I51" s="93"/>
      <c r="J51" s="94"/>
      <c r="K51" s="93"/>
      <c r="L51" s="94"/>
      <c r="M51" s="93"/>
      <c r="N51" s="94"/>
      <c r="O51" s="93"/>
      <c r="P51" s="94"/>
      <c r="Q51" s="93"/>
      <c r="R51" s="94"/>
      <c r="S51" s="93"/>
      <c r="T51" s="94"/>
      <c r="U51" s="93"/>
      <c r="V51" s="94"/>
      <c r="W51" s="95"/>
      <c r="X51" s="94"/>
    </row>
    <row r="52" spans="8:24" ht="15.6" x14ac:dyDescent="0.3">
      <c r="H52" s="75" t="s">
        <v>71</v>
      </c>
      <c r="I52" s="142">
        <f>11500/(14*30)*1/3</f>
        <v>9.1269841269841265</v>
      </c>
      <c r="J52" s="143"/>
      <c r="K52" s="142">
        <f t="shared" ref="K52:X52" si="8">11500/(14*30)*1/3</f>
        <v>9.1269841269841265</v>
      </c>
      <c r="L52" s="143"/>
      <c r="M52" s="142">
        <f t="shared" ref="M52:X52" si="9">11500/(14*30)*1/3</f>
        <v>9.1269841269841265</v>
      </c>
      <c r="N52" s="143"/>
      <c r="O52" s="142">
        <f t="shared" ref="O52:X52" si="10">11500/(14*30)*1/3</f>
        <v>9.1269841269841265</v>
      </c>
      <c r="P52" s="143"/>
      <c r="Q52" s="142">
        <f t="shared" ref="Q52:X52" si="11">11500/(14*30)*1/3</f>
        <v>9.1269841269841265</v>
      </c>
      <c r="R52" s="143"/>
      <c r="S52" s="142">
        <f t="shared" ref="S52:X52" si="12">11500/(14*30)*1/3</f>
        <v>9.1269841269841265</v>
      </c>
      <c r="T52" s="143"/>
      <c r="U52" s="142">
        <f t="shared" ref="U52:X52" si="13">11500/(14*30)*1/3</f>
        <v>9.1269841269841265</v>
      </c>
      <c r="V52" s="143"/>
      <c r="W52" s="142">
        <f t="shared" ref="W52:X52" si="14">11500/(14*30)*1/3</f>
        <v>9.1269841269841265</v>
      </c>
      <c r="X52" s="143"/>
    </row>
    <row r="53" spans="8:24" ht="15.6" x14ac:dyDescent="0.3">
      <c r="H53" s="75" t="s">
        <v>19</v>
      </c>
      <c r="I53" s="142">
        <f>$B$10/(14*30)*1/3</f>
        <v>3.1746031746031744</v>
      </c>
      <c r="J53" s="143"/>
      <c r="K53" s="142">
        <f t="shared" ref="K53:X53" si="15">$B$10/(14*30)*1/3</f>
        <v>3.1746031746031744</v>
      </c>
      <c r="L53" s="143"/>
      <c r="M53" s="142">
        <f t="shared" ref="M53:X53" si="16">$B$10/(14*30)*1/3</f>
        <v>3.1746031746031744</v>
      </c>
      <c r="N53" s="143"/>
      <c r="O53" s="142">
        <f t="shared" ref="O53:X53" si="17">$B$10/(14*30)*1/3</f>
        <v>3.1746031746031744</v>
      </c>
      <c r="P53" s="143"/>
      <c r="Q53" s="142">
        <f t="shared" ref="Q53:X53" si="18">$B$10/(14*30)*1/3</f>
        <v>3.1746031746031744</v>
      </c>
      <c r="R53" s="143"/>
      <c r="S53" s="142">
        <f t="shared" ref="S53:X53" si="19">$B$10/(14*30)*1/3</f>
        <v>3.1746031746031744</v>
      </c>
      <c r="T53" s="143"/>
      <c r="U53" s="142">
        <f t="shared" ref="U53:X53" si="20">$B$10/(14*30)*1/3</f>
        <v>3.1746031746031744</v>
      </c>
      <c r="V53" s="143"/>
      <c r="W53" s="142">
        <f t="shared" ref="W53:X53" si="21">$B$10/(14*30)*1/3</f>
        <v>3.1746031746031744</v>
      </c>
      <c r="X53" s="143"/>
    </row>
    <row r="54" spans="8:24" ht="15.6" x14ac:dyDescent="0.3">
      <c r="H54" s="72" t="s">
        <v>73</v>
      </c>
      <c r="I54" s="142">
        <f>J48+I49+I52+I53</f>
        <v>60.912698412698418</v>
      </c>
      <c r="J54" s="143"/>
      <c r="K54" s="142">
        <f>L48+K49+K52+K53</f>
        <v>88.412698412698418</v>
      </c>
      <c r="L54" s="143"/>
      <c r="M54" s="142">
        <f>N48+M49+M52+M53</f>
        <v>51.76269841269842</v>
      </c>
      <c r="N54" s="143"/>
      <c r="O54" s="142">
        <f>P48+O49+O52+O53</f>
        <v>49.76269841269842</v>
      </c>
      <c r="P54" s="143"/>
      <c r="Q54" s="142">
        <f>R48+Q49+Q52+Q53</f>
        <v>138.4126984126984</v>
      </c>
      <c r="R54" s="143"/>
      <c r="S54" s="142">
        <f>T48+S49+S52+S53</f>
        <v>128.4126984126984</v>
      </c>
      <c r="T54" s="143"/>
      <c r="U54" s="142">
        <f>V48+U49+U52+U53</f>
        <v>53.412698412698418</v>
      </c>
      <c r="V54" s="143"/>
      <c r="W54" s="142">
        <f>X48+W49+W52+W53</f>
        <v>48.412698412698418</v>
      </c>
      <c r="X54" s="143"/>
    </row>
    <row r="55" spans="8:24" ht="15.75" customHeight="1" x14ac:dyDescent="0.3">
      <c r="H55" s="75" t="s">
        <v>75</v>
      </c>
      <c r="I55" s="142">
        <f>5000/(14*30)*1/3</f>
        <v>3.9682539682539684</v>
      </c>
      <c r="J55" s="143"/>
      <c r="K55" s="142">
        <f t="shared" ref="K55:X55" si="22">5000/(14*30)*1/3</f>
        <v>3.9682539682539684</v>
      </c>
      <c r="L55" s="143"/>
      <c r="M55" s="142">
        <f t="shared" ref="M55:X55" si="23">5000/(14*30)*1/3</f>
        <v>3.9682539682539684</v>
      </c>
      <c r="N55" s="143"/>
      <c r="O55" s="142">
        <f t="shared" ref="O55:X55" si="24">5000/(14*30)*1/3</f>
        <v>3.9682539682539684</v>
      </c>
      <c r="P55" s="143"/>
      <c r="Q55" s="142">
        <f t="shared" ref="Q55:X55" si="25">5000/(14*30)*1/3</f>
        <v>3.9682539682539684</v>
      </c>
      <c r="R55" s="143"/>
      <c r="S55" s="142">
        <f t="shared" ref="S55:X55" si="26">5000/(14*30)*1/3</f>
        <v>3.9682539682539684</v>
      </c>
      <c r="T55" s="143"/>
      <c r="U55" s="142">
        <f t="shared" ref="U55:X55" si="27">5000/(14*30)*1/3</f>
        <v>3.9682539682539684</v>
      </c>
      <c r="V55" s="143"/>
      <c r="W55" s="142">
        <f t="shared" ref="W55:X55" si="28">5000/(14*30)*1/3</f>
        <v>3.9682539682539684</v>
      </c>
      <c r="X55" s="143"/>
    </row>
    <row r="56" spans="8:24" ht="15.6" x14ac:dyDescent="0.3">
      <c r="H56" s="72" t="s">
        <v>76</v>
      </c>
      <c r="I56" s="93"/>
      <c r="J56" s="94"/>
      <c r="K56" s="93"/>
      <c r="L56" s="94"/>
      <c r="M56" s="93"/>
      <c r="N56" s="94"/>
      <c r="O56" s="93"/>
      <c r="P56" s="94"/>
      <c r="Q56" s="93"/>
      <c r="R56" s="94"/>
      <c r="S56" s="93"/>
      <c r="T56" s="94"/>
      <c r="U56" s="93"/>
      <c r="V56" s="94"/>
      <c r="W56" s="95"/>
      <c r="X56" s="94"/>
    </row>
    <row r="57" spans="8:24" ht="15.6" x14ac:dyDescent="0.3">
      <c r="H57" s="75" t="s">
        <v>77</v>
      </c>
      <c r="I57" s="142">
        <v>0.5</v>
      </c>
      <c r="J57" s="143"/>
      <c r="K57" s="142">
        <v>0.5</v>
      </c>
      <c r="L57" s="143"/>
      <c r="M57" s="142">
        <v>0.5</v>
      </c>
      <c r="N57" s="143"/>
      <c r="O57" s="142">
        <v>0.5</v>
      </c>
      <c r="P57" s="143"/>
      <c r="Q57" s="142">
        <v>0.5</v>
      </c>
      <c r="R57" s="143"/>
      <c r="S57" s="142">
        <v>0.5</v>
      </c>
      <c r="T57" s="143"/>
      <c r="U57" s="142">
        <v>0.5</v>
      </c>
      <c r="V57" s="143"/>
      <c r="W57" s="142">
        <v>0.5</v>
      </c>
      <c r="X57" s="143"/>
    </row>
    <row r="58" spans="8:24" ht="16.2" thickBot="1" x14ac:dyDescent="0.35">
      <c r="H58" s="77" t="s">
        <v>74</v>
      </c>
      <c r="I58" s="147">
        <f>I54+I55</f>
        <v>64.88095238095238</v>
      </c>
      <c r="J58" s="148"/>
      <c r="K58" s="147">
        <f>K54+K55</f>
        <v>92.38095238095238</v>
      </c>
      <c r="L58" s="148"/>
      <c r="M58" s="147">
        <f>M54+M55</f>
        <v>55.730952380952388</v>
      </c>
      <c r="N58" s="148"/>
      <c r="O58" s="147">
        <f>O54+O55</f>
        <v>53.730952380952388</v>
      </c>
      <c r="P58" s="148"/>
      <c r="Q58" s="147">
        <f>Q54+Q55</f>
        <v>142.38095238095238</v>
      </c>
      <c r="R58" s="148"/>
      <c r="S58" s="147">
        <f>S54+S55</f>
        <v>132.38095238095238</v>
      </c>
      <c r="T58" s="148"/>
      <c r="U58" s="147">
        <f>U54+U55</f>
        <v>57.380952380952387</v>
      </c>
      <c r="V58" s="148"/>
      <c r="W58" s="147">
        <f>W54+W55</f>
        <v>52.380952380952387</v>
      </c>
      <c r="X58" s="148"/>
    </row>
    <row r="59" spans="8:24" ht="15" thickBot="1" x14ac:dyDescent="0.35">
      <c r="H59" s="103" t="s">
        <v>187</v>
      </c>
      <c r="I59" s="154">
        <v>70</v>
      </c>
      <c r="J59" s="154"/>
      <c r="K59" s="154">
        <v>150</v>
      </c>
      <c r="L59" s="154"/>
      <c r="M59" s="154">
        <v>70</v>
      </c>
      <c r="N59" s="154"/>
      <c r="O59" s="154">
        <v>60</v>
      </c>
      <c r="P59" s="154"/>
      <c r="Q59" s="154">
        <v>180</v>
      </c>
      <c r="R59" s="154"/>
      <c r="S59" s="154">
        <v>150</v>
      </c>
      <c r="T59" s="154"/>
      <c r="U59" s="154">
        <v>65</v>
      </c>
      <c r="V59" s="154"/>
      <c r="W59" s="154">
        <v>60</v>
      </c>
      <c r="X59" s="161"/>
    </row>
    <row r="60" spans="8:24" ht="21.6" thickBot="1" x14ac:dyDescent="0.45">
      <c r="H60" s="158" t="s">
        <v>186</v>
      </c>
      <c r="I60" s="159"/>
      <c r="J60" s="159"/>
      <c r="K60" s="159"/>
      <c r="L60" s="159"/>
      <c r="M60" s="159"/>
      <c r="N60" s="159"/>
      <c r="O60" s="159"/>
      <c r="P60" s="159"/>
      <c r="Q60" s="159"/>
      <c r="R60" s="159"/>
      <c r="S60" s="159"/>
      <c r="T60" s="159"/>
      <c r="U60" s="159"/>
      <c r="V60" s="159"/>
      <c r="W60" s="159"/>
      <c r="X60" s="160"/>
    </row>
    <row r="61" spans="8:24" x14ac:dyDescent="0.3">
      <c r="H61" s="83" t="s">
        <v>146</v>
      </c>
      <c r="I61" s="155">
        <f>E13+E14+E15+E16+E17+E18+E19+B8+B9+B10+B12+B13</f>
        <v>695500</v>
      </c>
      <c r="J61" s="156"/>
      <c r="K61" s="156"/>
      <c r="L61" s="156"/>
      <c r="M61" s="156"/>
      <c r="N61" s="156"/>
      <c r="O61" s="156"/>
      <c r="P61" s="156"/>
      <c r="Q61" s="156"/>
      <c r="R61" s="156"/>
      <c r="S61" s="156"/>
      <c r="T61" s="156"/>
      <c r="U61" s="156"/>
      <c r="V61" s="156"/>
      <c r="W61" s="156"/>
      <c r="X61" s="157"/>
    </row>
    <row r="62" spans="8:24" ht="15.6" x14ac:dyDescent="0.3">
      <c r="H62" s="84" t="s">
        <v>188</v>
      </c>
      <c r="I62" s="144">
        <f>I58</f>
        <v>64.88095238095238</v>
      </c>
      <c r="J62" s="145"/>
      <c r="K62" s="144">
        <f t="shared" ref="K62:K63" si="29">K58</f>
        <v>92.38095238095238</v>
      </c>
      <c r="L62" s="145"/>
      <c r="M62" s="144">
        <f t="shared" ref="M62:M63" si="30">M58</f>
        <v>55.730952380952388</v>
      </c>
      <c r="N62" s="145"/>
      <c r="O62" s="144">
        <f t="shared" ref="O62:O63" si="31">O58</f>
        <v>53.730952380952388</v>
      </c>
      <c r="P62" s="145"/>
      <c r="Q62" s="144">
        <f t="shared" ref="Q62:Q63" si="32">Q58</f>
        <v>142.38095238095238</v>
      </c>
      <c r="R62" s="145"/>
      <c r="S62" s="144">
        <f t="shared" ref="S62:S63" si="33">S58</f>
        <v>132.38095238095238</v>
      </c>
      <c r="T62" s="145"/>
      <c r="U62" s="144">
        <f t="shared" ref="U62:U63" si="34">U58</f>
        <v>57.380952380952387</v>
      </c>
      <c r="V62" s="145"/>
      <c r="W62" s="144">
        <f t="shared" ref="W62:W63" si="35">W58</f>
        <v>52.380952380952387</v>
      </c>
      <c r="X62" s="146"/>
    </row>
    <row r="63" spans="8:24" ht="15.6" x14ac:dyDescent="0.3">
      <c r="H63" s="84" t="s">
        <v>189</v>
      </c>
      <c r="I63" s="144">
        <f>I59</f>
        <v>70</v>
      </c>
      <c r="J63" s="145"/>
      <c r="K63" s="144">
        <f t="shared" si="29"/>
        <v>150</v>
      </c>
      <c r="L63" s="145"/>
      <c r="M63" s="144">
        <f t="shared" si="30"/>
        <v>70</v>
      </c>
      <c r="N63" s="145"/>
      <c r="O63" s="144">
        <f t="shared" si="31"/>
        <v>60</v>
      </c>
      <c r="P63" s="145"/>
      <c r="Q63" s="144">
        <f t="shared" si="32"/>
        <v>180</v>
      </c>
      <c r="R63" s="145"/>
      <c r="S63" s="144">
        <f t="shared" si="33"/>
        <v>150</v>
      </c>
      <c r="T63" s="145"/>
      <c r="U63" s="144">
        <f t="shared" si="34"/>
        <v>65</v>
      </c>
      <c r="V63" s="145"/>
      <c r="W63" s="144">
        <f t="shared" si="35"/>
        <v>60</v>
      </c>
      <c r="X63" s="146"/>
    </row>
    <row r="64" spans="8:24" ht="16.2" thickBot="1" x14ac:dyDescent="0.35">
      <c r="H64" s="87" t="s">
        <v>190</v>
      </c>
      <c r="I64" s="149">
        <f>I63-I62</f>
        <v>5.1190476190476204</v>
      </c>
      <c r="J64" s="150"/>
      <c r="K64" s="151">
        <f t="shared" ref="K64" si="36">K63-K62</f>
        <v>57.61904761904762</v>
      </c>
      <c r="L64" s="152"/>
      <c r="M64" s="151">
        <f t="shared" ref="M64" si="37">M63-M62</f>
        <v>14.269047619047612</v>
      </c>
      <c r="N64" s="152"/>
      <c r="O64" s="151">
        <f t="shared" ref="O64" si="38">O63-O62</f>
        <v>6.2690476190476119</v>
      </c>
      <c r="P64" s="152"/>
      <c r="Q64" s="151">
        <f t="shared" ref="Q64" si="39">Q63-Q62</f>
        <v>37.61904761904762</v>
      </c>
      <c r="R64" s="152"/>
      <c r="S64" s="151">
        <f t="shared" ref="S64" si="40">S63-S62</f>
        <v>17.61904761904762</v>
      </c>
      <c r="T64" s="152"/>
      <c r="U64" s="151">
        <f t="shared" ref="U64" si="41">U63-U62</f>
        <v>7.6190476190476133</v>
      </c>
      <c r="V64" s="152"/>
      <c r="W64" s="151">
        <f t="shared" ref="W64" si="42">W63-W62</f>
        <v>7.6190476190476133</v>
      </c>
      <c r="X64" s="153"/>
    </row>
    <row r="65" spans="8:24" ht="15.6" x14ac:dyDescent="0.3">
      <c r="H65" s="88" t="s">
        <v>191</v>
      </c>
      <c r="I65" s="89">
        <f>I61/(SUM(I64:X64))</f>
        <v>4523.5071853320123</v>
      </c>
      <c r="J65" s="85"/>
      <c r="K65" s="85"/>
      <c r="L65" s="85"/>
      <c r="M65" s="85"/>
      <c r="N65" s="85"/>
      <c r="O65" s="85"/>
      <c r="P65" s="85"/>
      <c r="Q65" s="85"/>
      <c r="R65" s="85"/>
      <c r="S65" s="85"/>
      <c r="T65" s="85"/>
      <c r="U65" s="85"/>
      <c r="V65" s="85"/>
      <c r="W65" s="85"/>
      <c r="X65" s="85"/>
    </row>
    <row r="66" spans="8:24" ht="15.6" x14ac:dyDescent="0.3">
      <c r="H66" s="88" t="s">
        <v>192</v>
      </c>
      <c r="I66" s="90">
        <f>1500</f>
        <v>1500</v>
      </c>
      <c r="J66" s="86"/>
      <c r="K66" s="86"/>
      <c r="L66" s="86"/>
      <c r="M66" s="86"/>
      <c r="N66" s="86"/>
      <c r="O66" s="86"/>
      <c r="P66" s="86"/>
      <c r="Q66" s="86"/>
      <c r="R66" s="86"/>
      <c r="S66" s="86"/>
      <c r="T66" s="86"/>
      <c r="U66" s="86"/>
      <c r="V66" s="86"/>
      <c r="W66" s="86"/>
      <c r="X66" s="86"/>
    </row>
    <row r="67" spans="8:24" ht="16.2" thickBot="1" x14ac:dyDescent="0.35">
      <c r="H67" s="91" t="s">
        <v>193</v>
      </c>
      <c r="I67" s="92">
        <f>I65/I66</f>
        <v>3.0156714568880081</v>
      </c>
      <c r="J67" s="86"/>
      <c r="K67" s="86"/>
      <c r="L67" s="86"/>
      <c r="M67" s="86"/>
      <c r="N67" s="86"/>
      <c r="O67" s="86"/>
      <c r="P67" s="86"/>
      <c r="Q67" s="86"/>
      <c r="R67" s="86"/>
      <c r="S67" s="86"/>
      <c r="T67" s="86"/>
      <c r="U67" s="86"/>
      <c r="V67" s="86"/>
      <c r="W67" s="86"/>
      <c r="X67" s="86"/>
    </row>
  </sheetData>
  <mergeCells count="107">
    <mergeCell ref="U64:V64"/>
    <mergeCell ref="W64:X64"/>
    <mergeCell ref="I64:J64"/>
    <mergeCell ref="K64:L64"/>
    <mergeCell ref="M64:N64"/>
    <mergeCell ref="O64:P64"/>
    <mergeCell ref="Q64:R64"/>
    <mergeCell ref="S64:T64"/>
    <mergeCell ref="U62:V62"/>
    <mergeCell ref="W62:X62"/>
    <mergeCell ref="I63:J63"/>
    <mergeCell ref="K63:L63"/>
    <mergeCell ref="M63:N63"/>
    <mergeCell ref="O63:P63"/>
    <mergeCell ref="Q63:R63"/>
    <mergeCell ref="S63:T63"/>
    <mergeCell ref="U63:V63"/>
    <mergeCell ref="W63:X63"/>
    <mergeCell ref="U59:V59"/>
    <mergeCell ref="W59:X59"/>
    <mergeCell ref="H60:X60"/>
    <mergeCell ref="I61:X61"/>
    <mergeCell ref="I62:J62"/>
    <mergeCell ref="K62:L62"/>
    <mergeCell ref="M62:N62"/>
    <mergeCell ref="O62:P62"/>
    <mergeCell ref="Q62:R62"/>
    <mergeCell ref="S62:T62"/>
    <mergeCell ref="I59:J59"/>
    <mergeCell ref="K59:L59"/>
    <mergeCell ref="M59:N59"/>
    <mergeCell ref="O59:P59"/>
    <mergeCell ref="Q59:R59"/>
    <mergeCell ref="S59:T59"/>
    <mergeCell ref="U57:V57"/>
    <mergeCell ref="W57:X57"/>
    <mergeCell ref="I58:J58"/>
    <mergeCell ref="K58:L58"/>
    <mergeCell ref="M58:N58"/>
    <mergeCell ref="O58:P58"/>
    <mergeCell ref="Q58:R58"/>
    <mergeCell ref="S58:T58"/>
    <mergeCell ref="U58:V58"/>
    <mergeCell ref="W58:X58"/>
    <mergeCell ref="I57:J57"/>
    <mergeCell ref="K57:L57"/>
    <mergeCell ref="M57:N57"/>
    <mergeCell ref="O57:P57"/>
    <mergeCell ref="Q57:R57"/>
    <mergeCell ref="S57:T57"/>
    <mergeCell ref="U54:V54"/>
    <mergeCell ref="W54:X54"/>
    <mergeCell ref="I55:J55"/>
    <mergeCell ref="K55:L55"/>
    <mergeCell ref="M55:N55"/>
    <mergeCell ref="O55:P55"/>
    <mergeCell ref="Q55:R55"/>
    <mergeCell ref="S55:T55"/>
    <mergeCell ref="U55:V55"/>
    <mergeCell ref="W55:X55"/>
    <mergeCell ref="I54:J54"/>
    <mergeCell ref="K54:L54"/>
    <mergeCell ref="M54:N54"/>
    <mergeCell ref="O54:P54"/>
    <mergeCell ref="Q54:R54"/>
    <mergeCell ref="S54:T54"/>
    <mergeCell ref="I52:J52"/>
    <mergeCell ref="K52:L52"/>
    <mergeCell ref="M52:N52"/>
    <mergeCell ref="O52:P52"/>
    <mergeCell ref="Q52:R52"/>
    <mergeCell ref="S52:T52"/>
    <mergeCell ref="U52:V52"/>
    <mergeCell ref="W52:X52"/>
    <mergeCell ref="I53:J53"/>
    <mergeCell ref="K53:L53"/>
    <mergeCell ref="M53:N53"/>
    <mergeCell ref="O53:P53"/>
    <mergeCell ref="Q53:R53"/>
    <mergeCell ref="S53:T53"/>
    <mergeCell ref="U53:V53"/>
    <mergeCell ref="W53:X53"/>
    <mergeCell ref="O38:P38"/>
    <mergeCell ref="Q38:R38"/>
    <mergeCell ref="S38:T38"/>
    <mergeCell ref="U38:V38"/>
    <mergeCell ref="W38:X38"/>
    <mergeCell ref="I49:J49"/>
    <mergeCell ref="K49:L49"/>
    <mergeCell ref="M49:N49"/>
    <mergeCell ref="O49:P49"/>
    <mergeCell ref="Q49:R49"/>
    <mergeCell ref="S49:T49"/>
    <mergeCell ref="U49:V49"/>
    <mergeCell ref="W49:X49"/>
    <mergeCell ref="B29:F29"/>
    <mergeCell ref="B31:F31"/>
    <mergeCell ref="A36:E36"/>
    <mergeCell ref="I38:J38"/>
    <mergeCell ref="K38:L38"/>
    <mergeCell ref="M38:N38"/>
    <mergeCell ref="A1:F2"/>
    <mergeCell ref="A3:B3"/>
    <mergeCell ref="D3:E3"/>
    <mergeCell ref="B22:F22"/>
    <mergeCell ref="B23:F23"/>
    <mergeCell ref="B28:E28"/>
  </mergeCells>
  <pageMargins left="0.7" right="0.7" top="0.75" bottom="0.75" header="0.3" footer="0.3"/>
  <pageSetup scale="7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F91D73-0380-4A8D-B800-EB9D2AFFB411}">
  <sheetPr>
    <tabColor theme="5"/>
  </sheetPr>
  <dimension ref="A1:W82"/>
  <sheetViews>
    <sheetView view="pageBreakPreview" zoomScale="92" zoomScaleNormal="100" zoomScaleSheetLayoutView="55" workbookViewId="0">
      <selection activeCell="B10" sqref="B10"/>
    </sheetView>
  </sheetViews>
  <sheetFormatPr defaultRowHeight="15.6" x14ac:dyDescent="0.3"/>
  <cols>
    <col min="1" max="1" width="34.5546875" bestFit="1" customWidth="1"/>
    <col min="2" max="2" width="37.33203125" customWidth="1"/>
    <col min="3" max="3" width="7.33203125" customWidth="1"/>
    <col min="4" max="4" width="29.6640625" bestFit="1" customWidth="1"/>
    <col min="5" max="5" width="31.33203125" customWidth="1"/>
    <col min="6" max="6" width="5.88671875" customWidth="1"/>
    <col min="7" max="7" width="36.44140625" style="76" hidden="1" customWidth="1"/>
    <col min="8" max="8" width="10.33203125" style="74" hidden="1" customWidth="1"/>
    <col min="9" max="9" width="11.5546875" style="74" hidden="1" customWidth="1"/>
    <col min="10" max="10" width="9.5546875" style="74" hidden="1" customWidth="1"/>
    <col min="11" max="11" width="11.5546875" style="74" hidden="1" customWidth="1"/>
    <col min="12" max="12" width="8.6640625" style="74" hidden="1" customWidth="1"/>
    <col min="13" max="13" width="11.5546875" style="74" hidden="1" customWidth="1"/>
    <col min="14" max="14" width="8.6640625" style="74" hidden="1" customWidth="1"/>
    <col min="15" max="15" width="11.5546875" style="74" hidden="1" customWidth="1"/>
    <col min="16" max="16" width="16" style="74" hidden="1" customWidth="1"/>
    <col min="17" max="17" width="11.5546875" style="74" hidden="1" customWidth="1"/>
    <col min="18" max="18" width="16" style="74" hidden="1" customWidth="1"/>
    <col min="19" max="19" width="11.5546875" style="74" hidden="1" customWidth="1"/>
    <col min="20" max="20" width="16" style="74" hidden="1" customWidth="1"/>
    <col min="21" max="21" width="11.5546875" style="74" hidden="1" customWidth="1"/>
    <col min="22" max="22" width="16" style="74" hidden="1" customWidth="1"/>
    <col min="23" max="23" width="11.5546875" style="74" hidden="1" customWidth="1"/>
    <col min="24" max="24" width="9.109375" customWidth="1"/>
  </cols>
  <sheetData>
    <row r="1" spans="1:5" x14ac:dyDescent="0.3">
      <c r="A1" s="165" t="s">
        <v>34</v>
      </c>
      <c r="B1" s="165"/>
      <c r="C1" s="165"/>
      <c r="D1" s="165"/>
      <c r="E1" s="165"/>
    </row>
    <row r="2" spans="1:5" ht="16.2" thickBot="1" x14ac:dyDescent="0.35">
      <c r="A2" s="165"/>
      <c r="B2" s="165"/>
      <c r="C2" s="165"/>
      <c r="D2" s="165"/>
      <c r="E2" s="165"/>
    </row>
    <row r="3" spans="1:5" ht="38.25" customHeight="1" x14ac:dyDescent="0.3">
      <c r="A3" s="139" t="s">
        <v>99</v>
      </c>
      <c r="B3" s="140"/>
      <c r="D3" s="163" t="s">
        <v>98</v>
      </c>
      <c r="E3" s="164"/>
    </row>
    <row r="4" spans="1:5" x14ac:dyDescent="0.3">
      <c r="A4" s="1" t="s">
        <v>0</v>
      </c>
      <c r="B4" s="2"/>
      <c r="D4" s="1" t="s">
        <v>13</v>
      </c>
      <c r="E4" s="2"/>
    </row>
    <row r="5" spans="1:5" x14ac:dyDescent="0.3">
      <c r="A5" s="3" t="s">
        <v>1</v>
      </c>
      <c r="B5" s="2"/>
      <c r="D5" s="3" t="s">
        <v>14</v>
      </c>
      <c r="E5" s="2">
        <f>E12+E14+E15+SUM(E16:E22)</f>
        <v>10396400</v>
      </c>
    </row>
    <row r="6" spans="1:5" x14ac:dyDescent="0.3">
      <c r="A6" s="3" t="s">
        <v>28</v>
      </c>
      <c r="B6" s="4">
        <v>20000</v>
      </c>
      <c r="D6" s="3" t="s">
        <v>47</v>
      </c>
      <c r="E6" s="4">
        <f>B18+200000</f>
        <v>354394</v>
      </c>
    </row>
    <row r="7" spans="1:5" x14ac:dyDescent="0.3">
      <c r="A7" s="3" t="s">
        <v>1</v>
      </c>
      <c r="B7" s="2">
        <v>501000</v>
      </c>
      <c r="D7" s="5" t="s">
        <v>22</v>
      </c>
      <c r="E7" s="7">
        <f>SUM(E5:E6)</f>
        <v>10750794</v>
      </c>
    </row>
    <row r="8" spans="1:5" x14ac:dyDescent="0.3">
      <c r="A8" s="5" t="s">
        <v>7</v>
      </c>
      <c r="B8" s="6">
        <f>SUM(B6:B7)</f>
        <v>521000</v>
      </c>
      <c r="D8" s="3"/>
      <c r="E8" s="2"/>
    </row>
    <row r="9" spans="1:5" x14ac:dyDescent="0.3">
      <c r="A9" s="1" t="s">
        <v>2</v>
      </c>
      <c r="B9" s="2"/>
      <c r="D9" s="1" t="s">
        <v>12</v>
      </c>
      <c r="E9" s="2"/>
    </row>
    <row r="10" spans="1:5" x14ac:dyDescent="0.3">
      <c r="A10" s="3" t="s">
        <v>4</v>
      </c>
      <c r="B10" s="2">
        <v>25000</v>
      </c>
      <c r="D10" s="19" t="s">
        <v>29</v>
      </c>
      <c r="E10" s="2">
        <f>B7-B10-B12-B13-B17-B11+150000-B14</f>
        <v>284394</v>
      </c>
    </row>
    <row r="11" spans="1:5" x14ac:dyDescent="0.3">
      <c r="A11" s="10" t="s">
        <v>33</v>
      </c>
      <c r="B11" s="11">
        <f>1100*4</f>
        <v>4400</v>
      </c>
      <c r="D11" s="10" t="s">
        <v>48</v>
      </c>
      <c r="E11" s="11">
        <v>50000</v>
      </c>
    </row>
    <row r="12" spans="1:5" x14ac:dyDescent="0.3">
      <c r="A12" s="3" t="s">
        <v>6</v>
      </c>
      <c r="B12" s="2">
        <v>210000</v>
      </c>
      <c r="D12" s="19" t="s">
        <v>26</v>
      </c>
      <c r="E12" s="2">
        <v>6000000</v>
      </c>
    </row>
    <row r="13" spans="1:5" ht="30" customHeight="1" x14ac:dyDescent="0.3">
      <c r="A13" s="3" t="s">
        <v>5</v>
      </c>
      <c r="B13" s="2">
        <v>79000</v>
      </c>
      <c r="D13" s="20" t="s">
        <v>27</v>
      </c>
      <c r="E13" s="2"/>
    </row>
    <row r="14" spans="1:5" x14ac:dyDescent="0.3">
      <c r="A14" s="10" t="s">
        <v>127</v>
      </c>
      <c r="B14" s="11">
        <f>B26*20%</f>
        <v>40080</v>
      </c>
      <c r="D14" s="19" t="s">
        <v>31</v>
      </c>
      <c r="E14" s="2">
        <v>3200000</v>
      </c>
    </row>
    <row r="15" spans="1:5" x14ac:dyDescent="0.3">
      <c r="A15" s="5" t="s">
        <v>8</v>
      </c>
      <c r="B15" s="7">
        <f>SUM(B10:B14)</f>
        <v>358480</v>
      </c>
      <c r="D15" s="19" t="s">
        <v>30</v>
      </c>
      <c r="E15" s="2">
        <v>800000</v>
      </c>
    </row>
    <row r="16" spans="1:5" x14ac:dyDescent="0.3">
      <c r="A16" s="1" t="s">
        <v>9</v>
      </c>
      <c r="B16" s="6">
        <f>B8-B15</f>
        <v>162520</v>
      </c>
      <c r="D16" s="3" t="s">
        <v>15</v>
      </c>
      <c r="E16" s="2">
        <f>20000*3</f>
        <v>60000</v>
      </c>
    </row>
    <row r="17" spans="1:6" x14ac:dyDescent="0.3">
      <c r="A17" s="1" t="s">
        <v>11</v>
      </c>
      <c r="B17" s="7">
        <f>B16*5%</f>
        <v>8126</v>
      </c>
      <c r="D17" s="3" t="s">
        <v>16</v>
      </c>
      <c r="E17" s="2">
        <v>36000</v>
      </c>
    </row>
    <row r="18" spans="1:6" ht="16.2" thickBot="1" x14ac:dyDescent="0.35">
      <c r="A18" s="8" t="s">
        <v>10</v>
      </c>
      <c r="B18" s="9">
        <f>B16-B17</f>
        <v>154394</v>
      </c>
      <c r="D18" s="3" t="s">
        <v>17</v>
      </c>
      <c r="E18" s="2">
        <v>8400</v>
      </c>
    </row>
    <row r="19" spans="1:6" x14ac:dyDescent="0.3">
      <c r="D19" s="3" t="s">
        <v>18</v>
      </c>
      <c r="E19" s="2">
        <f>17000+40000</f>
        <v>57000</v>
      </c>
    </row>
    <row r="20" spans="1:6" x14ac:dyDescent="0.3">
      <c r="D20" s="3" t="s">
        <v>19</v>
      </c>
      <c r="E20" s="2">
        <v>200000</v>
      </c>
    </row>
    <row r="21" spans="1:6" x14ac:dyDescent="0.3">
      <c r="D21" s="3" t="s">
        <v>20</v>
      </c>
      <c r="E21" s="4">
        <v>10000</v>
      </c>
    </row>
    <row r="22" spans="1:6" x14ac:dyDescent="0.3">
      <c r="D22" s="3" t="s">
        <v>25</v>
      </c>
      <c r="E22" s="4">
        <v>25000</v>
      </c>
    </row>
    <row r="23" spans="1:6" x14ac:dyDescent="0.3">
      <c r="D23" s="19" t="s">
        <v>23</v>
      </c>
      <c r="E23" s="4">
        <v>20000</v>
      </c>
    </row>
    <row r="24" spans="1:6" ht="16.2" thickBot="1" x14ac:dyDescent="0.35">
      <c r="D24" s="17" t="s">
        <v>21</v>
      </c>
      <c r="E24" s="12">
        <f>SUM(E10:E23)</f>
        <v>10750794</v>
      </c>
    </row>
    <row r="26" spans="1:6" x14ac:dyDescent="0.3">
      <c r="B26" s="177">
        <f>B7*40%</f>
        <v>200400</v>
      </c>
      <c r="D26" s="22"/>
      <c r="E26" s="23"/>
    </row>
    <row r="27" spans="1:6" ht="36.75" customHeight="1" x14ac:dyDescent="0.35">
      <c r="A27" s="65" t="s">
        <v>159</v>
      </c>
      <c r="B27" s="141" t="s">
        <v>53</v>
      </c>
      <c r="C27" s="141"/>
      <c r="D27" s="141"/>
      <c r="E27" s="141"/>
      <c r="F27" s="141"/>
    </row>
    <row r="28" spans="1:6" ht="43.5" customHeight="1" x14ac:dyDescent="0.3">
      <c r="A28" s="24" t="s">
        <v>164</v>
      </c>
      <c r="B28" s="137" t="s">
        <v>165</v>
      </c>
      <c r="C28" s="137"/>
      <c r="D28" s="137"/>
      <c r="E28" s="137"/>
      <c r="F28" s="137"/>
    </row>
    <row r="29" spans="1:6" x14ac:dyDescent="0.3">
      <c r="A29" s="24" t="s">
        <v>166</v>
      </c>
      <c r="B29" s="21">
        <v>200000</v>
      </c>
      <c r="C29" s="18"/>
      <c r="D29" s="18"/>
      <c r="E29" s="18"/>
      <c r="F29" s="18"/>
    </row>
    <row r="30" spans="1:6" x14ac:dyDescent="0.3">
      <c r="A30" s="24" t="s">
        <v>51</v>
      </c>
      <c r="B30" s="21" t="s">
        <v>50</v>
      </c>
      <c r="C30" s="21"/>
      <c r="D30" s="21"/>
      <c r="E30" s="21"/>
      <c r="F30" s="21"/>
    </row>
    <row r="31" spans="1:6" x14ac:dyDescent="0.3">
      <c r="A31" s="24" t="s">
        <v>52</v>
      </c>
      <c r="B31" t="s">
        <v>124</v>
      </c>
    </row>
    <row r="32" spans="1:6" x14ac:dyDescent="0.3">
      <c r="A32" s="24" t="s">
        <v>54</v>
      </c>
      <c r="B32" s="162" t="s">
        <v>55</v>
      </c>
      <c r="C32" s="162"/>
      <c r="D32" s="162"/>
      <c r="E32" s="162"/>
      <c r="F32" s="162"/>
    </row>
    <row r="33" spans="1:23" ht="59.25" customHeight="1" x14ac:dyDescent="0.3">
      <c r="A33" s="24" t="s">
        <v>129</v>
      </c>
      <c r="B33" s="137" t="s">
        <v>206</v>
      </c>
      <c r="C33" s="137"/>
      <c r="D33" s="137"/>
      <c r="E33" s="137"/>
    </row>
    <row r="34" spans="1:23" x14ac:dyDescent="0.3">
      <c r="A34" s="24" t="s">
        <v>130</v>
      </c>
      <c r="B34" t="s">
        <v>167</v>
      </c>
    </row>
    <row r="35" spans="1:23" ht="29.25" customHeight="1" x14ac:dyDescent="0.3">
      <c r="A35" s="24" t="s">
        <v>131</v>
      </c>
      <c r="B35" s="137" t="s">
        <v>132</v>
      </c>
      <c r="C35" s="137"/>
      <c r="D35" s="137"/>
      <c r="E35" s="137"/>
    </row>
    <row r="36" spans="1:23" x14ac:dyDescent="0.3">
      <c r="A36" s="24" t="s">
        <v>155</v>
      </c>
      <c r="B36" s="162" t="s">
        <v>156</v>
      </c>
      <c r="C36" s="162"/>
      <c r="D36" s="162"/>
      <c r="E36" s="162"/>
    </row>
    <row r="37" spans="1:23" x14ac:dyDescent="0.3">
      <c r="A37" s="24" t="s">
        <v>157</v>
      </c>
      <c r="B37" s="28" t="s">
        <v>168</v>
      </c>
      <c r="C37" s="28"/>
      <c r="D37" s="28"/>
      <c r="E37" s="28"/>
    </row>
    <row r="38" spans="1:23" x14ac:dyDescent="0.3">
      <c r="A38" s="24" t="s">
        <v>158</v>
      </c>
      <c r="B38" s="162" t="s">
        <v>169</v>
      </c>
      <c r="C38" s="162"/>
      <c r="D38" s="162"/>
      <c r="E38" s="162"/>
    </row>
    <row r="39" spans="1:23" x14ac:dyDescent="0.3">
      <c r="A39" s="24" t="s">
        <v>33</v>
      </c>
      <c r="B39" s="28" t="s">
        <v>170</v>
      </c>
      <c r="C39" s="28"/>
      <c r="D39" s="28"/>
      <c r="E39" s="28"/>
    </row>
    <row r="40" spans="1:23" x14ac:dyDescent="0.3">
      <c r="A40" s="24" t="s">
        <v>160</v>
      </c>
      <c r="B40" s="28" t="s">
        <v>175</v>
      </c>
      <c r="C40" s="28"/>
      <c r="D40" s="28"/>
      <c r="E40" s="28"/>
    </row>
    <row r="41" spans="1:23" x14ac:dyDescent="0.3">
      <c r="A41" s="24" t="s">
        <v>29</v>
      </c>
      <c r="B41" s="28" t="s">
        <v>161</v>
      </c>
      <c r="C41" s="28"/>
      <c r="D41" s="28"/>
      <c r="E41" s="28"/>
    </row>
    <row r="42" spans="1:23" x14ac:dyDescent="0.3">
      <c r="A42" s="138" t="s">
        <v>134</v>
      </c>
      <c r="B42" s="138"/>
      <c r="C42" s="138"/>
      <c r="D42" s="138"/>
      <c r="E42" s="138"/>
    </row>
    <row r="44" spans="1:23" ht="16.2" thickBot="1" x14ac:dyDescent="0.35"/>
    <row r="45" spans="1:23" x14ac:dyDescent="0.3">
      <c r="G45" s="82" t="s">
        <v>181</v>
      </c>
      <c r="H45" s="133" t="s">
        <v>57</v>
      </c>
      <c r="I45" s="134"/>
      <c r="J45" s="133" t="s">
        <v>58</v>
      </c>
      <c r="K45" s="134"/>
      <c r="L45" s="133" t="s">
        <v>194</v>
      </c>
      <c r="M45" s="134"/>
      <c r="N45" s="133" t="s">
        <v>198</v>
      </c>
      <c r="O45" s="134"/>
      <c r="P45" s="133" t="s">
        <v>195</v>
      </c>
      <c r="Q45" s="134"/>
      <c r="R45" s="133" t="s">
        <v>67</v>
      </c>
      <c r="S45" s="134"/>
      <c r="T45" s="133" t="s">
        <v>196</v>
      </c>
      <c r="U45" s="134"/>
      <c r="V45" s="135" t="s">
        <v>197</v>
      </c>
      <c r="W45" s="134"/>
    </row>
    <row r="46" spans="1:23" x14ac:dyDescent="0.3">
      <c r="G46" s="75"/>
      <c r="H46" s="70" t="s">
        <v>70</v>
      </c>
      <c r="I46" s="71" t="s">
        <v>78</v>
      </c>
      <c r="J46" s="70" t="s">
        <v>70</v>
      </c>
      <c r="K46" s="71" t="s">
        <v>78</v>
      </c>
      <c r="L46" s="70" t="s">
        <v>70</v>
      </c>
      <c r="M46" s="71" t="s">
        <v>78</v>
      </c>
      <c r="N46" s="70" t="s">
        <v>70</v>
      </c>
      <c r="O46" s="71" t="s">
        <v>78</v>
      </c>
      <c r="P46" s="70" t="s">
        <v>70</v>
      </c>
      <c r="Q46" s="71" t="s">
        <v>78</v>
      </c>
      <c r="R46" s="70" t="s">
        <v>70</v>
      </c>
      <c r="S46" s="71" t="s">
        <v>78</v>
      </c>
      <c r="T46" s="70" t="s">
        <v>70</v>
      </c>
      <c r="U46" s="71" t="s">
        <v>78</v>
      </c>
      <c r="V46" s="73" t="s">
        <v>70</v>
      </c>
      <c r="W46" s="71" t="s">
        <v>78</v>
      </c>
    </row>
    <row r="47" spans="1:23" x14ac:dyDescent="0.3">
      <c r="G47" s="72" t="s">
        <v>56</v>
      </c>
      <c r="H47" s="70"/>
      <c r="I47" s="71"/>
      <c r="J47" s="70"/>
      <c r="K47" s="71"/>
      <c r="L47" s="70"/>
      <c r="M47" s="71"/>
      <c r="N47" s="70"/>
      <c r="O47" s="71"/>
      <c r="P47" s="70"/>
      <c r="Q47" s="71"/>
      <c r="R47" s="70"/>
      <c r="S47" s="71"/>
      <c r="T47" s="70"/>
      <c r="U47" s="71"/>
      <c r="V47" s="73"/>
      <c r="W47" s="71"/>
    </row>
    <row r="48" spans="1:23" x14ac:dyDescent="0.3">
      <c r="G48" s="75" t="s">
        <v>60</v>
      </c>
      <c r="H48" s="70">
        <v>150</v>
      </c>
      <c r="I48" s="71">
        <v>15</v>
      </c>
      <c r="J48" s="70">
        <v>0</v>
      </c>
      <c r="K48" s="71">
        <v>0</v>
      </c>
      <c r="L48" s="70">
        <v>0</v>
      </c>
      <c r="M48" s="71">
        <v>0</v>
      </c>
      <c r="N48" s="70">
        <v>0</v>
      </c>
      <c r="O48" s="71">
        <v>0</v>
      </c>
      <c r="P48" s="70">
        <v>150</v>
      </c>
      <c r="Q48" s="71">
        <v>15</v>
      </c>
      <c r="R48" s="70">
        <v>150</v>
      </c>
      <c r="S48" s="71">
        <v>15</v>
      </c>
      <c r="T48" s="70">
        <v>0</v>
      </c>
      <c r="U48" s="71">
        <v>0</v>
      </c>
      <c r="V48" s="73">
        <v>0</v>
      </c>
      <c r="W48" s="71">
        <v>0</v>
      </c>
    </row>
    <row r="49" spans="7:23" x14ac:dyDescent="0.3">
      <c r="G49" s="75" t="s">
        <v>61</v>
      </c>
      <c r="H49" s="70">
        <v>0</v>
      </c>
      <c r="I49" s="71">
        <v>0</v>
      </c>
      <c r="J49" s="70">
        <v>0</v>
      </c>
      <c r="K49" s="71">
        <v>0</v>
      </c>
      <c r="L49" s="70">
        <v>0</v>
      </c>
      <c r="M49" s="71">
        <v>0</v>
      </c>
      <c r="N49" s="70">
        <v>0</v>
      </c>
      <c r="O49" s="71">
        <v>0</v>
      </c>
      <c r="P49" s="70">
        <v>0</v>
      </c>
      <c r="Q49" s="71">
        <v>0</v>
      </c>
      <c r="R49" s="70">
        <v>0</v>
      </c>
      <c r="S49" s="71">
        <v>0</v>
      </c>
      <c r="T49" s="70">
        <v>150</v>
      </c>
      <c r="U49" s="71">
        <v>35</v>
      </c>
      <c r="V49" s="73">
        <v>0</v>
      </c>
      <c r="W49" s="71">
        <v>0</v>
      </c>
    </row>
    <row r="50" spans="7:23" x14ac:dyDescent="0.3">
      <c r="G50" s="75" t="s">
        <v>62</v>
      </c>
      <c r="H50" s="70">
        <v>20</v>
      </c>
      <c r="I50" s="71">
        <v>10</v>
      </c>
      <c r="J50" s="70">
        <v>20</v>
      </c>
      <c r="K50" s="71">
        <v>15</v>
      </c>
      <c r="L50" s="70">
        <v>0</v>
      </c>
      <c r="M50" s="71">
        <v>0</v>
      </c>
      <c r="N50" s="70">
        <v>0</v>
      </c>
      <c r="O50" s="71">
        <v>0</v>
      </c>
      <c r="P50" s="70">
        <v>20</v>
      </c>
      <c r="Q50" s="71">
        <v>10</v>
      </c>
      <c r="R50" s="70">
        <v>20</v>
      </c>
      <c r="S50" s="71">
        <v>10</v>
      </c>
      <c r="T50" s="70">
        <v>50</v>
      </c>
      <c r="U50" s="71">
        <v>10</v>
      </c>
      <c r="V50" s="73">
        <v>0</v>
      </c>
      <c r="W50" s="71">
        <v>0</v>
      </c>
    </row>
    <row r="51" spans="7:23" x14ac:dyDescent="0.3">
      <c r="G51" s="75" t="s">
        <v>63</v>
      </c>
      <c r="H51" s="70">
        <v>10</v>
      </c>
      <c r="I51" s="71">
        <f>10*200/1000</f>
        <v>2</v>
      </c>
      <c r="J51" s="70">
        <v>250</v>
      </c>
      <c r="K51" s="71">
        <v>60</v>
      </c>
      <c r="L51" s="70">
        <v>250</v>
      </c>
      <c r="M51" s="71">
        <v>60</v>
      </c>
      <c r="N51" s="70">
        <v>250</v>
      </c>
      <c r="O51" s="71">
        <v>60</v>
      </c>
      <c r="P51" s="70">
        <v>0</v>
      </c>
      <c r="Q51" s="71">
        <v>0</v>
      </c>
      <c r="R51" s="70">
        <v>0</v>
      </c>
      <c r="S51" s="71">
        <v>0</v>
      </c>
      <c r="T51" s="70">
        <v>0</v>
      </c>
      <c r="U51" s="71">
        <v>0</v>
      </c>
      <c r="V51" s="73">
        <v>0</v>
      </c>
      <c r="W51" s="71">
        <v>0</v>
      </c>
    </row>
    <row r="52" spans="7:23" x14ac:dyDescent="0.3">
      <c r="G52" s="75" t="s">
        <v>68</v>
      </c>
      <c r="H52" s="70">
        <v>0</v>
      </c>
      <c r="I52" s="71">
        <v>0</v>
      </c>
      <c r="J52" s="70">
        <v>0</v>
      </c>
      <c r="K52" s="71">
        <v>0</v>
      </c>
      <c r="L52" s="70">
        <v>0</v>
      </c>
      <c r="M52" s="71">
        <v>0</v>
      </c>
      <c r="N52" s="70">
        <v>0</v>
      </c>
      <c r="O52" s="71">
        <v>0</v>
      </c>
      <c r="P52" s="70">
        <v>150</v>
      </c>
      <c r="Q52" s="71">
        <f>200*150/1000</f>
        <v>30</v>
      </c>
      <c r="R52" s="70">
        <v>0</v>
      </c>
      <c r="S52" s="71">
        <f>200*150/1000</f>
        <v>30</v>
      </c>
      <c r="T52" s="70">
        <v>250</v>
      </c>
      <c r="U52" s="71">
        <v>50</v>
      </c>
      <c r="V52" s="73">
        <v>250</v>
      </c>
      <c r="W52" s="71">
        <f>240*V52/1000</f>
        <v>60</v>
      </c>
    </row>
    <row r="53" spans="7:23" x14ac:dyDescent="0.3">
      <c r="G53" s="75" t="s">
        <v>64</v>
      </c>
      <c r="H53" s="70">
        <v>0</v>
      </c>
      <c r="I53" s="71">
        <v>0</v>
      </c>
      <c r="J53" s="70">
        <v>0</v>
      </c>
      <c r="K53" s="71">
        <v>0</v>
      </c>
      <c r="L53" s="70">
        <v>0</v>
      </c>
      <c r="M53" s="71">
        <v>0</v>
      </c>
      <c r="N53" s="70">
        <v>0</v>
      </c>
      <c r="O53" s="71">
        <v>0</v>
      </c>
      <c r="P53" s="70">
        <v>0</v>
      </c>
      <c r="Q53" s="71">
        <v>0</v>
      </c>
      <c r="R53" s="70">
        <v>150</v>
      </c>
      <c r="S53" s="71">
        <f>500*R53/1000</f>
        <v>75</v>
      </c>
      <c r="T53" s="70">
        <v>0</v>
      </c>
      <c r="U53" s="71">
        <v>0</v>
      </c>
      <c r="V53" s="73">
        <v>0</v>
      </c>
      <c r="W53" s="71">
        <v>0</v>
      </c>
    </row>
    <row r="54" spans="7:23" x14ac:dyDescent="0.3">
      <c r="G54" s="75" t="s">
        <v>65</v>
      </c>
      <c r="H54" s="70">
        <v>0</v>
      </c>
      <c r="I54" s="71">
        <v>0</v>
      </c>
      <c r="J54" s="70">
        <v>0</v>
      </c>
      <c r="K54" s="71">
        <v>0</v>
      </c>
      <c r="L54" s="70">
        <v>0</v>
      </c>
      <c r="M54" s="71">
        <v>0</v>
      </c>
      <c r="N54" s="70">
        <v>0</v>
      </c>
      <c r="O54" s="71">
        <v>0</v>
      </c>
      <c r="P54" s="70">
        <v>0</v>
      </c>
      <c r="Q54" s="71">
        <v>0</v>
      </c>
      <c r="R54" s="70">
        <v>0</v>
      </c>
      <c r="S54" s="71">
        <v>0</v>
      </c>
      <c r="T54" s="70">
        <v>0</v>
      </c>
      <c r="U54" s="71">
        <v>0</v>
      </c>
      <c r="V54" s="73">
        <v>0</v>
      </c>
      <c r="W54" s="71">
        <v>0</v>
      </c>
    </row>
    <row r="55" spans="7:23" x14ac:dyDescent="0.3">
      <c r="G55" s="75" t="s">
        <v>66</v>
      </c>
      <c r="H55" s="70">
        <v>100</v>
      </c>
      <c r="I55" s="71">
        <v>15</v>
      </c>
      <c r="J55" s="70">
        <v>50</v>
      </c>
      <c r="K55" s="71">
        <v>20</v>
      </c>
      <c r="L55" s="70">
        <v>15</v>
      </c>
      <c r="M55" s="71">
        <v>25</v>
      </c>
      <c r="N55" s="70">
        <v>100</v>
      </c>
      <c r="O55" s="71">
        <v>25</v>
      </c>
      <c r="P55" s="70">
        <v>100</v>
      </c>
      <c r="Q55" s="71">
        <v>65</v>
      </c>
      <c r="R55" s="70">
        <v>150</v>
      </c>
      <c r="S55" s="71">
        <v>65</v>
      </c>
      <c r="T55" s="70">
        <v>150</v>
      </c>
      <c r="U55" s="71">
        <v>25</v>
      </c>
      <c r="V55" s="73">
        <v>100</v>
      </c>
      <c r="W55" s="71">
        <v>40</v>
      </c>
    </row>
    <row r="56" spans="7:23" x14ac:dyDescent="0.3">
      <c r="G56" s="72" t="s">
        <v>176</v>
      </c>
      <c r="H56" s="70">
        <f t="shared" ref="H56:W56" si="0">SUM(H48:H55)</f>
        <v>280</v>
      </c>
      <c r="I56" s="71">
        <f t="shared" si="0"/>
        <v>42</v>
      </c>
      <c r="J56" s="70">
        <f t="shared" si="0"/>
        <v>320</v>
      </c>
      <c r="K56" s="71">
        <f t="shared" si="0"/>
        <v>95</v>
      </c>
      <c r="L56" s="70">
        <f t="shared" si="0"/>
        <v>265</v>
      </c>
      <c r="M56" s="71">
        <f t="shared" si="0"/>
        <v>85</v>
      </c>
      <c r="N56" s="70">
        <f t="shared" si="0"/>
        <v>350</v>
      </c>
      <c r="O56" s="71">
        <f t="shared" si="0"/>
        <v>85</v>
      </c>
      <c r="P56" s="70">
        <f t="shared" si="0"/>
        <v>420</v>
      </c>
      <c r="Q56" s="71">
        <f t="shared" si="0"/>
        <v>120</v>
      </c>
      <c r="R56" s="70">
        <f t="shared" si="0"/>
        <v>470</v>
      </c>
      <c r="S56" s="71">
        <f t="shared" si="0"/>
        <v>195</v>
      </c>
      <c r="T56" s="70">
        <f t="shared" si="0"/>
        <v>600</v>
      </c>
      <c r="U56" s="71">
        <f t="shared" si="0"/>
        <v>120</v>
      </c>
      <c r="V56" s="73">
        <f t="shared" si="0"/>
        <v>350</v>
      </c>
      <c r="W56" s="71">
        <f t="shared" si="0"/>
        <v>100</v>
      </c>
    </row>
    <row r="57" spans="7:23" ht="31.2" x14ac:dyDescent="0.3">
      <c r="G57" s="72" t="s">
        <v>69</v>
      </c>
      <c r="H57" s="142">
        <f>$B$13/(8*14*30)*1/3</f>
        <v>7.8373015873015879</v>
      </c>
      <c r="I57" s="143"/>
      <c r="J57" s="142">
        <f t="shared" ref="J57" si="1">$B$13/(8*14*30)*1/3</f>
        <v>7.8373015873015879</v>
      </c>
      <c r="K57" s="143"/>
      <c r="L57" s="142">
        <f t="shared" ref="L57" si="2">$B$13/(8*14*30)*1/3</f>
        <v>7.8373015873015879</v>
      </c>
      <c r="M57" s="143"/>
      <c r="N57" s="142">
        <f t="shared" ref="N57" si="3">$B$13/(8*14*30)*1/3</f>
        <v>7.8373015873015879</v>
      </c>
      <c r="O57" s="143"/>
      <c r="P57" s="142">
        <f t="shared" ref="P57" si="4">$B$13/(8*14*30)*1/3</f>
        <v>7.8373015873015879</v>
      </c>
      <c r="Q57" s="143"/>
      <c r="R57" s="142">
        <f t="shared" ref="R57" si="5">$B$13/(8*14*30)*1/3</f>
        <v>7.8373015873015879</v>
      </c>
      <c r="S57" s="143"/>
      <c r="T57" s="142">
        <f t="shared" ref="T57:V57" si="6">$B$13/(8*14*30)*1/3</f>
        <v>7.8373015873015879</v>
      </c>
      <c r="U57" s="143"/>
      <c r="V57" s="166">
        <f t="shared" si="6"/>
        <v>7.8373015873015879</v>
      </c>
      <c r="W57" s="143"/>
    </row>
    <row r="58" spans="7:23" x14ac:dyDescent="0.3">
      <c r="G58" s="75"/>
      <c r="H58" s="78"/>
      <c r="I58" s="79"/>
      <c r="J58" s="78"/>
      <c r="K58" s="79"/>
      <c r="L58" s="78"/>
      <c r="M58" s="79"/>
      <c r="N58" s="78"/>
      <c r="O58" s="79"/>
      <c r="P58" s="78"/>
      <c r="Q58" s="79"/>
      <c r="R58" s="78"/>
      <c r="S58" s="79"/>
      <c r="T58" s="78"/>
      <c r="U58" s="79"/>
      <c r="V58" s="81"/>
      <c r="W58" s="79"/>
    </row>
    <row r="59" spans="7:23" ht="31.2" x14ac:dyDescent="0.3">
      <c r="G59" s="72" t="s">
        <v>72</v>
      </c>
      <c r="H59" s="78"/>
      <c r="I59" s="79"/>
      <c r="J59" s="78"/>
      <c r="K59" s="79"/>
      <c r="L59" s="78"/>
      <c r="M59" s="79"/>
      <c r="N59" s="78"/>
      <c r="O59" s="79"/>
      <c r="P59" s="78"/>
      <c r="Q59" s="79"/>
      <c r="R59" s="78"/>
      <c r="S59" s="79"/>
      <c r="T59" s="78"/>
      <c r="U59" s="79"/>
      <c r="V59" s="81"/>
      <c r="W59" s="79"/>
    </row>
    <row r="60" spans="7:23" x14ac:dyDescent="0.3">
      <c r="G60" s="75" t="s">
        <v>71</v>
      </c>
      <c r="H60" s="142">
        <f>15000/(14*30)*1/3</f>
        <v>11.904761904761905</v>
      </c>
      <c r="I60" s="143"/>
      <c r="J60" s="142">
        <f t="shared" ref="J60" si="7">15000/(14*30)*1/3</f>
        <v>11.904761904761905</v>
      </c>
      <c r="K60" s="143"/>
      <c r="L60" s="142">
        <f t="shared" ref="L60" si="8">15000/(14*30)*1/3</f>
        <v>11.904761904761905</v>
      </c>
      <c r="M60" s="143"/>
      <c r="N60" s="142">
        <f t="shared" ref="N60" si="9">15000/(14*30)*1/3</f>
        <v>11.904761904761905</v>
      </c>
      <c r="O60" s="143"/>
      <c r="P60" s="142">
        <f t="shared" ref="P60" si="10">15000/(14*30)*1/3</f>
        <v>11.904761904761905</v>
      </c>
      <c r="Q60" s="143"/>
      <c r="R60" s="142">
        <f t="shared" ref="R60" si="11">15000/(14*30)*1/3</f>
        <v>11.904761904761905</v>
      </c>
      <c r="S60" s="143"/>
      <c r="T60" s="142">
        <f t="shared" ref="T60" si="12">15000/(14*30)*1/3</f>
        <v>11.904761904761905</v>
      </c>
      <c r="U60" s="143"/>
      <c r="V60" s="166">
        <f t="shared" ref="V60" si="13">15000/(14*30)*1/3</f>
        <v>11.904761904761905</v>
      </c>
      <c r="W60" s="143"/>
    </row>
    <row r="61" spans="7:23" x14ac:dyDescent="0.3">
      <c r="G61" s="75" t="s">
        <v>19</v>
      </c>
      <c r="H61" s="142">
        <f>$B$11/(14*30)*1/3</f>
        <v>3.4920634920634921</v>
      </c>
      <c r="I61" s="143"/>
      <c r="J61" s="142">
        <f t="shared" ref="J61" si="14">$B$11/(14*30)*1/3</f>
        <v>3.4920634920634921</v>
      </c>
      <c r="K61" s="143"/>
      <c r="L61" s="142">
        <f t="shared" ref="L61" si="15">$B$11/(14*30)*1/3</f>
        <v>3.4920634920634921</v>
      </c>
      <c r="M61" s="143"/>
      <c r="N61" s="142">
        <f t="shared" ref="N61" si="16">$B$11/(14*30)*1/3</f>
        <v>3.4920634920634921</v>
      </c>
      <c r="O61" s="143"/>
      <c r="P61" s="142">
        <f t="shared" ref="P61" si="17">$B$11/(14*30)*1/3</f>
        <v>3.4920634920634921</v>
      </c>
      <c r="Q61" s="143"/>
      <c r="R61" s="142">
        <f t="shared" ref="R61" si="18">$B$11/(14*30)*1/3</f>
        <v>3.4920634920634921</v>
      </c>
      <c r="S61" s="143"/>
      <c r="T61" s="142">
        <f t="shared" ref="T61" si="19">$B$11/(14*30)*1/3</f>
        <v>3.4920634920634921</v>
      </c>
      <c r="U61" s="143"/>
      <c r="V61" s="166">
        <f t="shared" ref="V61" si="20">$B$11/(14*30)*1/3</f>
        <v>3.4920634920634921</v>
      </c>
      <c r="W61" s="143"/>
    </row>
    <row r="62" spans="7:23" x14ac:dyDescent="0.3">
      <c r="G62" s="72" t="s">
        <v>73</v>
      </c>
      <c r="H62" s="142">
        <f>I56+H57+H60+H61</f>
        <v>65.234126984126988</v>
      </c>
      <c r="I62" s="143"/>
      <c r="J62" s="142">
        <f>K56+J57+J60+J61</f>
        <v>118.23412698412699</v>
      </c>
      <c r="K62" s="143"/>
      <c r="L62" s="142">
        <f>M56+L57+L60+L61</f>
        <v>108.23412698412699</v>
      </c>
      <c r="M62" s="143"/>
      <c r="N62" s="142">
        <f>O56+N57+N60+N61</f>
        <v>108.23412698412699</v>
      </c>
      <c r="O62" s="143"/>
      <c r="P62" s="142">
        <f>Q56+P57+P60+P61</f>
        <v>143.23412698412699</v>
      </c>
      <c r="Q62" s="143"/>
      <c r="R62" s="142">
        <f>S56+R57+R60+R61</f>
        <v>218.23412698412699</v>
      </c>
      <c r="S62" s="143"/>
      <c r="T62" s="142">
        <f>U56+T57+T60+T61</f>
        <v>143.23412698412699</v>
      </c>
      <c r="U62" s="143"/>
      <c r="V62" s="166">
        <f>W56+V57+V60+V61</f>
        <v>123.23412698412699</v>
      </c>
      <c r="W62" s="143"/>
    </row>
    <row r="63" spans="7:23" ht="31.2" x14ac:dyDescent="0.3">
      <c r="G63" s="75" t="s">
        <v>75</v>
      </c>
      <c r="H63" s="142">
        <f>35000/(14*30)*1/3</f>
        <v>27.777777777777775</v>
      </c>
      <c r="I63" s="143"/>
      <c r="J63" s="142">
        <f t="shared" ref="J63" si="21">35000/(14*30)*1/3</f>
        <v>27.777777777777775</v>
      </c>
      <c r="K63" s="143"/>
      <c r="L63" s="142">
        <f t="shared" ref="L63" si="22">35000/(14*30)*1/3</f>
        <v>27.777777777777775</v>
      </c>
      <c r="M63" s="143"/>
      <c r="N63" s="142">
        <f t="shared" ref="N63" si="23">35000/(14*30)*1/3</f>
        <v>27.777777777777775</v>
      </c>
      <c r="O63" s="143"/>
      <c r="P63" s="142">
        <f t="shared" ref="P63" si="24">35000/(14*30)*1/3</f>
        <v>27.777777777777775</v>
      </c>
      <c r="Q63" s="143"/>
      <c r="R63" s="142">
        <f t="shared" ref="R63" si="25">35000/(14*30)*1/3</f>
        <v>27.777777777777775</v>
      </c>
      <c r="S63" s="143"/>
      <c r="T63" s="142">
        <f t="shared" ref="T63" si="26">35000/(14*30)*1/3</f>
        <v>27.777777777777775</v>
      </c>
      <c r="U63" s="143"/>
      <c r="V63" s="166">
        <f t="shared" ref="V63" si="27">35000/(14*30)*1/3</f>
        <v>27.777777777777775</v>
      </c>
      <c r="W63" s="143"/>
    </row>
    <row r="64" spans="7:23" x14ac:dyDescent="0.3">
      <c r="G64" s="72" t="s">
        <v>76</v>
      </c>
      <c r="H64" s="78"/>
      <c r="I64" s="79"/>
      <c r="J64" s="78"/>
      <c r="K64" s="79"/>
      <c r="L64" s="78"/>
      <c r="M64" s="79"/>
      <c r="N64" s="78"/>
      <c r="O64" s="79"/>
      <c r="P64" s="78"/>
      <c r="Q64" s="79"/>
      <c r="R64" s="78"/>
      <c r="S64" s="79"/>
      <c r="T64" s="78"/>
      <c r="U64" s="79"/>
      <c r="V64" s="81"/>
      <c r="W64" s="79"/>
    </row>
    <row r="65" spans="7:23" x14ac:dyDescent="0.3">
      <c r="G65" s="75" t="s">
        <v>77</v>
      </c>
      <c r="H65" s="142">
        <v>0.5</v>
      </c>
      <c r="I65" s="143"/>
      <c r="J65" s="142">
        <v>0.5</v>
      </c>
      <c r="K65" s="143"/>
      <c r="L65" s="142">
        <v>0.5</v>
      </c>
      <c r="M65" s="143"/>
      <c r="N65" s="142">
        <v>0.5</v>
      </c>
      <c r="O65" s="143"/>
      <c r="P65" s="142">
        <v>0.5</v>
      </c>
      <c r="Q65" s="143"/>
      <c r="R65" s="142">
        <v>0.5</v>
      </c>
      <c r="S65" s="143"/>
      <c r="T65" s="142">
        <v>0.5</v>
      </c>
      <c r="U65" s="143"/>
      <c r="V65" s="166">
        <v>0.5</v>
      </c>
      <c r="W65" s="143"/>
    </row>
    <row r="66" spans="7:23" ht="16.2" thickBot="1" x14ac:dyDescent="0.35">
      <c r="G66" s="77" t="s">
        <v>74</v>
      </c>
      <c r="H66" s="147">
        <f>H62+H63</f>
        <v>93.011904761904759</v>
      </c>
      <c r="I66" s="148"/>
      <c r="J66" s="147">
        <f>J62+J63</f>
        <v>146.01190476190476</v>
      </c>
      <c r="K66" s="148"/>
      <c r="L66" s="147">
        <f>L62+L63</f>
        <v>136.01190476190476</v>
      </c>
      <c r="M66" s="148"/>
      <c r="N66" s="147">
        <f>N62+N63</f>
        <v>136.01190476190476</v>
      </c>
      <c r="O66" s="148"/>
      <c r="P66" s="147">
        <f>P62+P63</f>
        <v>171.01190476190476</v>
      </c>
      <c r="Q66" s="148"/>
      <c r="R66" s="147">
        <f>R62+R63</f>
        <v>246.01190476190476</v>
      </c>
      <c r="S66" s="148"/>
      <c r="T66" s="147">
        <f>T62+T63</f>
        <v>171.01190476190476</v>
      </c>
      <c r="U66" s="148"/>
      <c r="V66" s="167">
        <f>V62+V63</f>
        <v>151.01190476190476</v>
      </c>
      <c r="W66" s="148"/>
    </row>
    <row r="67" spans="7:23" ht="15" thickBot="1" x14ac:dyDescent="0.35">
      <c r="G67" s="25" t="s">
        <v>187</v>
      </c>
      <c r="H67" s="168">
        <v>120</v>
      </c>
      <c r="I67" s="168"/>
      <c r="J67" s="168">
        <v>180</v>
      </c>
      <c r="K67" s="168"/>
      <c r="L67" s="168">
        <v>150</v>
      </c>
      <c r="M67" s="168"/>
      <c r="N67" s="168">
        <v>160</v>
      </c>
      <c r="O67" s="168"/>
      <c r="P67" s="168">
        <v>200</v>
      </c>
      <c r="Q67" s="168"/>
      <c r="R67" s="168">
        <v>300</v>
      </c>
      <c r="S67" s="168"/>
      <c r="T67" s="168">
        <v>300</v>
      </c>
      <c r="U67" s="168"/>
      <c r="V67" s="168">
        <v>220</v>
      </c>
      <c r="W67" s="168"/>
    </row>
    <row r="68" spans="7:23" ht="21.6" thickBot="1" x14ac:dyDescent="0.45">
      <c r="G68" s="158" t="s">
        <v>186</v>
      </c>
      <c r="H68" s="159"/>
      <c r="I68" s="159"/>
      <c r="J68" s="159"/>
      <c r="K68" s="159"/>
      <c r="L68" s="159"/>
      <c r="M68" s="159"/>
      <c r="N68" s="159"/>
      <c r="O68" s="159"/>
      <c r="P68" s="159"/>
      <c r="Q68" s="159"/>
      <c r="R68" s="159"/>
      <c r="S68" s="159"/>
      <c r="T68" s="159"/>
      <c r="U68" s="159"/>
      <c r="V68" s="159"/>
      <c r="W68" s="160"/>
    </row>
    <row r="69" spans="7:23" ht="14.4" x14ac:dyDescent="0.3">
      <c r="G69" s="83" t="s">
        <v>146</v>
      </c>
      <c r="H69" s="169">
        <f>E16+E17+E18+E19+E20+E21+E22</f>
        <v>396400</v>
      </c>
      <c r="I69" s="170"/>
      <c r="J69" s="170"/>
      <c r="K69" s="170"/>
      <c r="L69" s="170"/>
      <c r="M69" s="170"/>
      <c r="N69" s="170"/>
      <c r="O69" s="170"/>
      <c r="P69" s="170"/>
      <c r="Q69" s="170"/>
      <c r="R69" s="170"/>
      <c r="S69" s="170"/>
      <c r="T69" s="170"/>
      <c r="U69" s="170"/>
      <c r="V69" s="170"/>
      <c r="W69" s="171"/>
    </row>
    <row r="70" spans="7:23" x14ac:dyDescent="0.3">
      <c r="G70" s="84" t="s">
        <v>188</v>
      </c>
      <c r="H70" s="172">
        <f>H66</f>
        <v>93.011904761904759</v>
      </c>
      <c r="I70" s="172"/>
      <c r="J70" s="172">
        <f t="shared" ref="J70:J71" si="28">J66</f>
        <v>146.01190476190476</v>
      </c>
      <c r="K70" s="172"/>
      <c r="L70" s="172">
        <f t="shared" ref="L70:L71" si="29">L66</f>
        <v>136.01190476190476</v>
      </c>
      <c r="M70" s="172"/>
      <c r="N70" s="172">
        <f t="shared" ref="N70:N71" si="30">N66</f>
        <v>136.01190476190476</v>
      </c>
      <c r="O70" s="172"/>
      <c r="P70" s="172">
        <f t="shared" ref="P70:P71" si="31">P66</f>
        <v>171.01190476190476</v>
      </c>
      <c r="Q70" s="172"/>
      <c r="R70" s="172">
        <f t="shared" ref="R70:R71" si="32">R66</f>
        <v>246.01190476190476</v>
      </c>
      <c r="S70" s="172"/>
      <c r="T70" s="172">
        <f t="shared" ref="T70:T71" si="33">T66</f>
        <v>171.01190476190476</v>
      </c>
      <c r="U70" s="172"/>
      <c r="V70" s="172">
        <f t="shared" ref="V70:V71" si="34">V66</f>
        <v>151.01190476190476</v>
      </c>
      <c r="W70" s="173"/>
    </row>
    <row r="71" spans="7:23" x14ac:dyDescent="0.3">
      <c r="G71" s="84" t="s">
        <v>189</v>
      </c>
      <c r="H71" s="172">
        <f>H67</f>
        <v>120</v>
      </c>
      <c r="I71" s="172"/>
      <c r="J71" s="172">
        <f t="shared" si="28"/>
        <v>180</v>
      </c>
      <c r="K71" s="172"/>
      <c r="L71" s="172">
        <f t="shared" si="29"/>
        <v>150</v>
      </c>
      <c r="M71" s="172"/>
      <c r="N71" s="172">
        <f t="shared" si="30"/>
        <v>160</v>
      </c>
      <c r="O71" s="172"/>
      <c r="P71" s="172">
        <f t="shared" si="31"/>
        <v>200</v>
      </c>
      <c r="Q71" s="172"/>
      <c r="R71" s="172">
        <f t="shared" si="32"/>
        <v>300</v>
      </c>
      <c r="S71" s="172"/>
      <c r="T71" s="172">
        <f t="shared" si="33"/>
        <v>300</v>
      </c>
      <c r="U71" s="172"/>
      <c r="V71" s="172">
        <f t="shared" si="34"/>
        <v>220</v>
      </c>
      <c r="W71" s="173"/>
    </row>
    <row r="72" spans="7:23" ht="16.2" thickBot="1" x14ac:dyDescent="0.35">
      <c r="G72" s="87" t="s">
        <v>190</v>
      </c>
      <c r="H72" s="174">
        <f>H71-H70</f>
        <v>26.988095238095241</v>
      </c>
      <c r="I72" s="175"/>
      <c r="J72" s="175">
        <f t="shared" ref="J72" si="35">J71-J70</f>
        <v>33.988095238095241</v>
      </c>
      <c r="K72" s="175"/>
      <c r="L72" s="175">
        <f t="shared" ref="L72" si="36">L71-L70</f>
        <v>13.988095238095241</v>
      </c>
      <c r="M72" s="175"/>
      <c r="N72" s="175">
        <f t="shared" ref="N72" si="37">N71-N70</f>
        <v>23.988095238095241</v>
      </c>
      <c r="O72" s="175"/>
      <c r="P72" s="175">
        <f t="shared" ref="P72" si="38">P71-P70</f>
        <v>28.988095238095241</v>
      </c>
      <c r="Q72" s="175"/>
      <c r="R72" s="175">
        <f t="shared" ref="R72" si="39">R71-R70</f>
        <v>53.988095238095241</v>
      </c>
      <c r="S72" s="175"/>
      <c r="T72" s="175">
        <f t="shared" ref="T72" si="40">T71-T70</f>
        <v>128.98809523809524</v>
      </c>
      <c r="U72" s="175"/>
      <c r="V72" s="175">
        <f t="shared" ref="V72" si="41">V71-V70</f>
        <v>68.988095238095241</v>
      </c>
      <c r="W72" s="176"/>
    </row>
    <row r="73" spans="7:23" x14ac:dyDescent="0.3">
      <c r="G73" s="88" t="s">
        <v>191</v>
      </c>
      <c r="H73" s="89">
        <f>H69/(SUM(H72:W72))</f>
        <v>1043.4194033592378</v>
      </c>
      <c r="I73" s="85"/>
      <c r="J73" s="85"/>
      <c r="K73" s="85"/>
      <c r="L73" s="85"/>
      <c r="M73" s="85"/>
      <c r="N73" s="85"/>
      <c r="O73" s="85"/>
      <c r="P73" s="85"/>
      <c r="Q73" s="85"/>
      <c r="R73" s="85"/>
      <c r="S73" s="85"/>
      <c r="T73" s="85"/>
      <c r="U73" s="85"/>
      <c r="V73" s="85"/>
      <c r="W73" s="85"/>
    </row>
    <row r="74" spans="7:23" x14ac:dyDescent="0.3">
      <c r="G74" s="88" t="s">
        <v>192</v>
      </c>
      <c r="H74" s="90">
        <f>1500</f>
        <v>1500</v>
      </c>
      <c r="I74" s="86"/>
      <c r="J74" s="86"/>
      <c r="K74" s="86"/>
      <c r="L74" s="86"/>
      <c r="M74" s="86"/>
      <c r="N74" s="86"/>
      <c r="O74" s="86"/>
      <c r="P74" s="86"/>
      <c r="Q74" s="86"/>
      <c r="R74" s="86"/>
      <c r="S74" s="86"/>
      <c r="T74" s="86"/>
      <c r="U74" s="86"/>
      <c r="V74" s="86"/>
      <c r="W74" s="86"/>
    </row>
    <row r="75" spans="7:23" ht="16.2" thickBot="1" x14ac:dyDescent="0.35">
      <c r="G75" s="91" t="s">
        <v>193</v>
      </c>
      <c r="H75" s="92">
        <f>H73/H74</f>
        <v>0.69561293557282522</v>
      </c>
      <c r="I75" s="86"/>
      <c r="J75" s="86"/>
      <c r="K75" s="86"/>
      <c r="L75" s="86"/>
      <c r="M75" s="86"/>
      <c r="N75" s="86"/>
      <c r="O75" s="86"/>
      <c r="P75" s="86"/>
      <c r="Q75" s="86"/>
      <c r="R75" s="86"/>
      <c r="S75" s="86"/>
      <c r="T75" s="86"/>
      <c r="U75" s="86"/>
      <c r="V75" s="86"/>
      <c r="W75" s="86"/>
    </row>
    <row r="76" spans="7:23" x14ac:dyDescent="0.3">
      <c r="H76" s="80"/>
      <c r="I76" s="80"/>
      <c r="J76" s="80"/>
      <c r="K76" s="80"/>
      <c r="L76" s="80"/>
      <c r="M76" s="80"/>
      <c r="N76" s="80"/>
      <c r="O76" s="80"/>
      <c r="P76" s="80"/>
      <c r="Q76" s="80"/>
      <c r="R76" s="80"/>
      <c r="S76" s="80"/>
      <c r="T76" s="80"/>
      <c r="U76" s="80"/>
      <c r="V76" s="80"/>
      <c r="W76" s="80"/>
    </row>
    <row r="77" spans="7:23" x14ac:dyDescent="0.3">
      <c r="H77" s="80"/>
      <c r="I77" s="80"/>
      <c r="J77" s="80"/>
      <c r="K77" s="80"/>
      <c r="L77" s="80"/>
      <c r="M77" s="80"/>
      <c r="N77" s="80"/>
      <c r="O77" s="80"/>
      <c r="P77" s="80"/>
      <c r="Q77" s="80"/>
      <c r="R77" s="80"/>
      <c r="S77" s="80"/>
      <c r="T77" s="80"/>
      <c r="U77" s="80"/>
      <c r="V77" s="80"/>
      <c r="W77" s="80"/>
    </row>
    <row r="78" spans="7:23" x14ac:dyDescent="0.3">
      <c r="H78" s="80"/>
      <c r="I78" s="80"/>
      <c r="J78" s="80"/>
      <c r="K78" s="80"/>
      <c r="L78" s="80"/>
      <c r="M78" s="80"/>
      <c r="N78" s="80"/>
      <c r="O78" s="80"/>
      <c r="P78" s="80"/>
      <c r="Q78" s="80"/>
      <c r="R78" s="80"/>
      <c r="S78" s="80"/>
      <c r="T78" s="80"/>
      <c r="U78" s="80"/>
      <c r="V78" s="80"/>
      <c r="W78" s="80"/>
    </row>
    <row r="79" spans="7:23" x14ac:dyDescent="0.3">
      <c r="H79" s="80"/>
      <c r="I79" s="80"/>
      <c r="J79" s="80"/>
      <c r="K79" s="80"/>
      <c r="L79" s="80"/>
      <c r="M79" s="80"/>
      <c r="N79" s="80"/>
      <c r="O79" s="80"/>
      <c r="P79" s="80"/>
      <c r="Q79" s="80"/>
      <c r="R79" s="80"/>
      <c r="S79" s="80"/>
      <c r="T79" s="80"/>
      <c r="U79" s="80"/>
      <c r="V79" s="80"/>
      <c r="W79" s="80"/>
    </row>
    <row r="80" spans="7:23" x14ac:dyDescent="0.3">
      <c r="H80" s="80"/>
      <c r="I80" s="80"/>
      <c r="J80" s="80"/>
      <c r="K80" s="80"/>
      <c r="L80" s="80"/>
      <c r="M80" s="80"/>
      <c r="N80" s="80"/>
      <c r="O80" s="80"/>
      <c r="P80" s="80"/>
      <c r="Q80" s="80"/>
      <c r="R80" s="80"/>
      <c r="S80" s="80"/>
      <c r="T80" s="80"/>
      <c r="U80" s="80"/>
      <c r="V80" s="80"/>
      <c r="W80" s="80"/>
    </row>
    <row r="81" spans="8:23" x14ac:dyDescent="0.3">
      <c r="H81" s="80"/>
      <c r="I81" s="80"/>
      <c r="J81" s="80"/>
      <c r="K81" s="80"/>
      <c r="L81" s="80"/>
      <c r="M81" s="80"/>
      <c r="N81" s="80"/>
      <c r="O81" s="80"/>
      <c r="P81" s="80"/>
      <c r="Q81" s="80"/>
      <c r="R81" s="80"/>
      <c r="S81" s="80"/>
      <c r="T81" s="80"/>
      <c r="U81" s="80"/>
      <c r="V81" s="80"/>
      <c r="W81" s="80"/>
    </row>
    <row r="82" spans="8:23" x14ac:dyDescent="0.3">
      <c r="H82" s="80"/>
      <c r="I82" s="80"/>
      <c r="J82" s="80"/>
      <c r="K82" s="80"/>
      <c r="L82" s="80"/>
      <c r="M82" s="80"/>
      <c r="N82" s="80"/>
      <c r="O82" s="80"/>
      <c r="P82" s="80"/>
      <c r="Q82" s="80"/>
      <c r="R82" s="80"/>
      <c r="S82" s="80"/>
      <c r="T82" s="80"/>
      <c r="U82" s="80"/>
      <c r="V82" s="80"/>
      <c r="W82" s="80"/>
    </row>
  </sheetData>
  <mergeCells count="109">
    <mergeCell ref="R71:S71"/>
    <mergeCell ref="T71:U71"/>
    <mergeCell ref="V71:W71"/>
    <mergeCell ref="H72:I72"/>
    <mergeCell ref="J72:K72"/>
    <mergeCell ref="L72:M72"/>
    <mergeCell ref="N72:O72"/>
    <mergeCell ref="P72:Q72"/>
    <mergeCell ref="R72:S72"/>
    <mergeCell ref="T72:U72"/>
    <mergeCell ref="V72:W72"/>
    <mergeCell ref="H71:I71"/>
    <mergeCell ref="J71:K71"/>
    <mergeCell ref="L71:M71"/>
    <mergeCell ref="N71:O71"/>
    <mergeCell ref="P71:Q71"/>
    <mergeCell ref="G68:W68"/>
    <mergeCell ref="H69:W69"/>
    <mergeCell ref="H70:I70"/>
    <mergeCell ref="J70:K70"/>
    <mergeCell ref="L70:M70"/>
    <mergeCell ref="N70:O70"/>
    <mergeCell ref="P70:Q70"/>
    <mergeCell ref="R70:S70"/>
    <mergeCell ref="T70:U70"/>
    <mergeCell ref="V70:W70"/>
    <mergeCell ref="H67:I67"/>
    <mergeCell ref="J67:K67"/>
    <mergeCell ref="L67:M67"/>
    <mergeCell ref="N67:O67"/>
    <mergeCell ref="P67:Q67"/>
    <mergeCell ref="R67:S67"/>
    <mergeCell ref="T67:U67"/>
    <mergeCell ref="V67:W67"/>
    <mergeCell ref="L66:M66"/>
    <mergeCell ref="H66:I66"/>
    <mergeCell ref="N66:O66"/>
    <mergeCell ref="P66:Q66"/>
    <mergeCell ref="R66:S66"/>
    <mergeCell ref="L63:M63"/>
    <mergeCell ref="N63:O63"/>
    <mergeCell ref="P63:Q63"/>
    <mergeCell ref="R63:S63"/>
    <mergeCell ref="T66:U66"/>
    <mergeCell ref="V66:W66"/>
    <mergeCell ref="L65:M65"/>
    <mergeCell ref="N65:O65"/>
    <mergeCell ref="P65:Q65"/>
    <mergeCell ref="R65:S65"/>
    <mergeCell ref="T65:U65"/>
    <mergeCell ref="V65:W65"/>
    <mergeCell ref="V63:W63"/>
    <mergeCell ref="T63:U63"/>
    <mergeCell ref="P60:Q60"/>
    <mergeCell ref="R60:S60"/>
    <mergeCell ref="T60:U60"/>
    <mergeCell ref="L61:M61"/>
    <mergeCell ref="L62:M62"/>
    <mergeCell ref="N62:O62"/>
    <mergeCell ref="P62:Q62"/>
    <mergeCell ref="R62:S62"/>
    <mergeCell ref="V60:W60"/>
    <mergeCell ref="P61:Q61"/>
    <mergeCell ref="R61:S61"/>
    <mergeCell ref="T61:U61"/>
    <mergeCell ref="V61:W61"/>
    <mergeCell ref="T62:U62"/>
    <mergeCell ref="V62:W62"/>
    <mergeCell ref="P45:Q45"/>
    <mergeCell ref="R45:S45"/>
    <mergeCell ref="T45:U45"/>
    <mergeCell ref="V45:W45"/>
    <mergeCell ref="N57:O57"/>
    <mergeCell ref="P57:Q57"/>
    <mergeCell ref="R57:S57"/>
    <mergeCell ref="T57:U57"/>
    <mergeCell ref="V57:W57"/>
    <mergeCell ref="D3:E3"/>
    <mergeCell ref="A3:B3"/>
    <mergeCell ref="A1:E2"/>
    <mergeCell ref="N45:O45"/>
    <mergeCell ref="N60:O60"/>
    <mergeCell ref="N61:O61"/>
    <mergeCell ref="L45:M45"/>
    <mergeCell ref="H57:I57"/>
    <mergeCell ref="J57:K57"/>
    <mergeCell ref="L57:M57"/>
    <mergeCell ref="H60:I60"/>
    <mergeCell ref="J60:K60"/>
    <mergeCell ref="L60:M60"/>
    <mergeCell ref="B28:F28"/>
    <mergeCell ref="B27:F27"/>
    <mergeCell ref="B32:F32"/>
    <mergeCell ref="H45:I45"/>
    <mergeCell ref="J45:K45"/>
    <mergeCell ref="H61:I61"/>
    <mergeCell ref="J61:K61"/>
    <mergeCell ref="H65:I65"/>
    <mergeCell ref="H62:I62"/>
    <mergeCell ref="H63:I63"/>
    <mergeCell ref="J65:K65"/>
    <mergeCell ref="J62:K62"/>
    <mergeCell ref="J63:K63"/>
    <mergeCell ref="J66:K66"/>
    <mergeCell ref="B33:E33"/>
    <mergeCell ref="B35:E35"/>
    <mergeCell ref="B36:E36"/>
    <mergeCell ref="A42:E42"/>
    <mergeCell ref="B38:E38"/>
  </mergeCells>
  <pageMargins left="0.7" right="0.7" top="0.75" bottom="0.75" header="0.3" footer="0.3"/>
  <pageSetup scale="38" orientation="portrait" r:id="rId1"/>
  <colBreaks count="2" manualBreakCount="2">
    <brk id="5" max="42" man="1"/>
    <brk id="23" max="41"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6D666D-3A20-48DA-99E9-4957DC90EE57}">
  <sheetPr>
    <tabColor theme="5"/>
  </sheetPr>
  <dimension ref="A1:W82"/>
  <sheetViews>
    <sheetView view="pageBreakPreview" topLeftCell="F48" zoomScale="70" zoomScaleNormal="100" zoomScaleSheetLayoutView="70" workbookViewId="0">
      <selection activeCell="H63" sqref="H63:I63"/>
    </sheetView>
  </sheetViews>
  <sheetFormatPr defaultRowHeight="15.6" x14ac:dyDescent="0.3"/>
  <cols>
    <col min="1" max="1" width="34.5546875" hidden="1" customWidth="1"/>
    <col min="2" max="2" width="37.33203125" hidden="1" customWidth="1"/>
    <col min="3" max="3" width="7.33203125" hidden="1" customWidth="1"/>
    <col min="4" max="4" width="29.6640625" hidden="1" customWidth="1"/>
    <col min="5" max="5" width="31.33203125" hidden="1" customWidth="1"/>
    <col min="6" max="6" width="5.88671875" customWidth="1"/>
    <col min="7" max="7" width="36.44140625" style="76" customWidth="1"/>
    <col min="8" max="8" width="10.33203125" style="74" customWidth="1"/>
    <col min="9" max="9" width="11.5546875" style="74" bestFit="1" customWidth="1"/>
    <col min="10" max="10" width="9.5546875" style="74" customWidth="1"/>
    <col min="11" max="11" width="11.5546875" style="74" bestFit="1" customWidth="1"/>
    <col min="12" max="12" width="8.6640625" style="74" bestFit="1" customWidth="1"/>
    <col min="13" max="13" width="11.5546875" style="74" bestFit="1" customWidth="1"/>
    <col min="14" max="14" width="8.6640625" style="74" bestFit="1" customWidth="1"/>
    <col min="15" max="15" width="11.5546875" style="74" bestFit="1" customWidth="1"/>
    <col min="16" max="16" width="16" style="74" bestFit="1" customWidth="1"/>
    <col min="17" max="17" width="11.5546875" style="74" bestFit="1" customWidth="1"/>
    <col min="18" max="18" width="16" style="74" bestFit="1" customWidth="1"/>
    <col min="19" max="19" width="11.5546875" style="74" bestFit="1" customWidth="1"/>
    <col min="20" max="20" width="16" style="74" bestFit="1" customWidth="1"/>
    <col min="21" max="21" width="11.5546875" style="74" bestFit="1" customWidth="1"/>
    <col min="22" max="22" width="16" style="74" bestFit="1" customWidth="1"/>
    <col min="23" max="23" width="11.5546875" style="74" bestFit="1" customWidth="1"/>
    <col min="24" max="24" width="9.109375" customWidth="1"/>
  </cols>
  <sheetData>
    <row r="1" spans="1:5" hidden="1" x14ac:dyDescent="0.3">
      <c r="A1" s="165" t="s">
        <v>34</v>
      </c>
      <c r="B1" s="165"/>
      <c r="C1" s="165"/>
      <c r="D1" s="165"/>
      <c r="E1" s="165"/>
    </row>
    <row r="2" spans="1:5" ht="16.2" hidden="1" thickBot="1" x14ac:dyDescent="0.35">
      <c r="A2" s="165"/>
      <c r="B2" s="165"/>
      <c r="C2" s="165"/>
      <c r="D2" s="165"/>
      <c r="E2" s="165"/>
    </row>
    <row r="3" spans="1:5" ht="38.25" hidden="1" customHeight="1" x14ac:dyDescent="0.3">
      <c r="A3" s="139" t="s">
        <v>99</v>
      </c>
      <c r="B3" s="140"/>
      <c r="D3" s="163" t="s">
        <v>98</v>
      </c>
      <c r="E3" s="164"/>
    </row>
    <row r="4" spans="1:5" hidden="1" x14ac:dyDescent="0.3">
      <c r="A4" s="1" t="s">
        <v>0</v>
      </c>
      <c r="B4" s="2"/>
      <c r="D4" s="1" t="s">
        <v>13</v>
      </c>
      <c r="E4" s="2"/>
    </row>
    <row r="5" spans="1:5" hidden="1" x14ac:dyDescent="0.3">
      <c r="A5" s="3" t="s">
        <v>1</v>
      </c>
      <c r="B5" s="2"/>
      <c r="D5" s="3" t="s">
        <v>14</v>
      </c>
      <c r="E5" s="2">
        <f>E12+E14+E15+SUM(E16:E22)</f>
        <v>10396400</v>
      </c>
    </row>
    <row r="6" spans="1:5" hidden="1" x14ac:dyDescent="0.3">
      <c r="A6" s="3" t="s">
        <v>28</v>
      </c>
      <c r="B6" s="4">
        <v>20000</v>
      </c>
      <c r="D6" s="3" t="s">
        <v>47</v>
      </c>
      <c r="E6" s="4">
        <f>B18+200000</f>
        <v>293480</v>
      </c>
    </row>
    <row r="7" spans="1:5" hidden="1" x14ac:dyDescent="0.3">
      <c r="A7" s="3" t="s">
        <v>1</v>
      </c>
      <c r="B7" s="2">
        <v>501000</v>
      </c>
      <c r="D7" s="5" t="s">
        <v>22</v>
      </c>
      <c r="E7" s="7">
        <f>SUM(E5:E6)</f>
        <v>10689880</v>
      </c>
    </row>
    <row r="8" spans="1:5" hidden="1" x14ac:dyDescent="0.3">
      <c r="A8" s="5" t="s">
        <v>7</v>
      </c>
      <c r="B8" s="6">
        <f>SUM(B6:B7)</f>
        <v>521000</v>
      </c>
      <c r="D8" s="3"/>
      <c r="E8" s="2"/>
    </row>
    <row r="9" spans="1:5" hidden="1" x14ac:dyDescent="0.3">
      <c r="A9" s="1" t="s">
        <v>2</v>
      </c>
      <c r="B9" s="2"/>
      <c r="D9" s="1" t="s">
        <v>12</v>
      </c>
      <c r="E9" s="2"/>
    </row>
    <row r="10" spans="1:5" hidden="1" x14ac:dyDescent="0.3">
      <c r="A10" s="3" t="s">
        <v>4</v>
      </c>
      <c r="B10" s="2">
        <v>25000</v>
      </c>
      <c r="D10" s="19" t="s">
        <v>29</v>
      </c>
      <c r="E10" s="2">
        <f>B7-B10-B12-B13-B17-B11+150000-B14</f>
        <v>223480</v>
      </c>
    </row>
    <row r="11" spans="1:5" hidden="1" x14ac:dyDescent="0.3">
      <c r="A11" s="10" t="s">
        <v>33</v>
      </c>
      <c r="B11" s="11">
        <f>1100*4</f>
        <v>4400</v>
      </c>
      <c r="D11" s="10" t="s">
        <v>48</v>
      </c>
      <c r="E11" s="11">
        <v>50000</v>
      </c>
    </row>
    <row r="12" spans="1:5" hidden="1" x14ac:dyDescent="0.3">
      <c r="A12" s="3" t="s">
        <v>6</v>
      </c>
      <c r="B12" s="2">
        <v>210000</v>
      </c>
      <c r="D12" s="19" t="s">
        <v>26</v>
      </c>
      <c r="E12" s="2">
        <v>6000000</v>
      </c>
    </row>
    <row r="13" spans="1:5" ht="30" hidden="1" customHeight="1" x14ac:dyDescent="0.3">
      <c r="A13" s="3" t="s">
        <v>5</v>
      </c>
      <c r="B13" s="2">
        <v>79000</v>
      </c>
      <c r="D13" s="20" t="s">
        <v>27</v>
      </c>
      <c r="E13" s="2"/>
    </row>
    <row r="14" spans="1:5" hidden="1" x14ac:dyDescent="0.3">
      <c r="A14" s="10" t="s">
        <v>127</v>
      </c>
      <c r="B14" s="11">
        <f>20%*B8</f>
        <v>104200</v>
      </c>
      <c r="D14" s="19" t="s">
        <v>31</v>
      </c>
      <c r="E14" s="2">
        <v>3200000</v>
      </c>
    </row>
    <row r="15" spans="1:5" hidden="1" x14ac:dyDescent="0.3">
      <c r="A15" s="5" t="s">
        <v>8</v>
      </c>
      <c r="B15" s="7">
        <f>SUM(B10:B14)</f>
        <v>422600</v>
      </c>
      <c r="D15" s="19" t="s">
        <v>30</v>
      </c>
      <c r="E15" s="2">
        <v>800000</v>
      </c>
    </row>
    <row r="16" spans="1:5" hidden="1" x14ac:dyDescent="0.3">
      <c r="A16" s="1" t="s">
        <v>9</v>
      </c>
      <c r="B16" s="6">
        <f>B8-B15</f>
        <v>98400</v>
      </c>
      <c r="D16" s="3" t="s">
        <v>15</v>
      </c>
      <c r="E16" s="2">
        <f>20000*3</f>
        <v>60000</v>
      </c>
    </row>
    <row r="17" spans="1:6" hidden="1" x14ac:dyDescent="0.3">
      <c r="A17" s="1" t="s">
        <v>11</v>
      </c>
      <c r="B17" s="7">
        <f>B16*5%</f>
        <v>4920</v>
      </c>
      <c r="D17" s="3" t="s">
        <v>16</v>
      </c>
      <c r="E17" s="2">
        <v>36000</v>
      </c>
    </row>
    <row r="18" spans="1:6" ht="16.2" hidden="1" thickBot="1" x14ac:dyDescent="0.35">
      <c r="A18" s="8" t="s">
        <v>10</v>
      </c>
      <c r="B18" s="9">
        <f>B16-B17</f>
        <v>93480</v>
      </c>
      <c r="D18" s="3" t="s">
        <v>17</v>
      </c>
      <c r="E18" s="2">
        <v>8400</v>
      </c>
    </row>
    <row r="19" spans="1:6" hidden="1" x14ac:dyDescent="0.3">
      <c r="D19" s="3" t="s">
        <v>18</v>
      </c>
      <c r="E19" s="2">
        <f>17000+40000</f>
        <v>57000</v>
      </c>
    </row>
    <row r="20" spans="1:6" hidden="1" x14ac:dyDescent="0.3">
      <c r="D20" s="3" t="s">
        <v>19</v>
      </c>
      <c r="E20" s="2">
        <v>200000</v>
      </c>
    </row>
    <row r="21" spans="1:6" hidden="1" x14ac:dyDescent="0.3">
      <c r="D21" s="3" t="s">
        <v>20</v>
      </c>
      <c r="E21" s="4">
        <v>10000</v>
      </c>
    </row>
    <row r="22" spans="1:6" hidden="1" x14ac:dyDescent="0.3">
      <c r="D22" s="3" t="s">
        <v>25</v>
      </c>
      <c r="E22" s="4">
        <v>25000</v>
      </c>
    </row>
    <row r="23" spans="1:6" hidden="1" x14ac:dyDescent="0.3">
      <c r="D23" s="19" t="s">
        <v>23</v>
      </c>
      <c r="E23" s="4">
        <v>20000</v>
      </c>
    </row>
    <row r="24" spans="1:6" ht="16.2" hidden="1" thickBot="1" x14ac:dyDescent="0.35">
      <c r="D24" s="17" t="s">
        <v>21</v>
      </c>
      <c r="E24" s="12">
        <f>SUM(E10:E23)</f>
        <v>10689880</v>
      </c>
    </row>
    <row r="25" spans="1:6" hidden="1" x14ac:dyDescent="0.3"/>
    <row r="26" spans="1:6" hidden="1" x14ac:dyDescent="0.3">
      <c r="D26" s="22"/>
      <c r="E26" s="23"/>
    </row>
    <row r="27" spans="1:6" ht="36.75" hidden="1" customHeight="1" x14ac:dyDescent="0.35">
      <c r="A27" s="65" t="s">
        <v>159</v>
      </c>
      <c r="B27" s="141" t="s">
        <v>53</v>
      </c>
      <c r="C27" s="141"/>
      <c r="D27" s="141"/>
      <c r="E27" s="141"/>
      <c r="F27" s="141"/>
    </row>
    <row r="28" spans="1:6" ht="43.5" hidden="1" customHeight="1" x14ac:dyDescent="0.3">
      <c r="A28" s="24" t="s">
        <v>164</v>
      </c>
      <c r="B28" s="137" t="s">
        <v>165</v>
      </c>
      <c r="C28" s="137"/>
      <c r="D28" s="137"/>
      <c r="E28" s="137"/>
      <c r="F28" s="137"/>
    </row>
    <row r="29" spans="1:6" hidden="1" x14ac:dyDescent="0.3">
      <c r="A29" s="24" t="s">
        <v>166</v>
      </c>
      <c r="B29" s="97">
        <v>200000</v>
      </c>
      <c r="C29" s="18"/>
      <c r="D29" s="18"/>
      <c r="E29" s="18"/>
      <c r="F29" s="18"/>
    </row>
    <row r="30" spans="1:6" hidden="1" x14ac:dyDescent="0.3">
      <c r="A30" s="24" t="s">
        <v>51</v>
      </c>
      <c r="B30" s="97" t="s">
        <v>50</v>
      </c>
      <c r="C30" s="97"/>
      <c r="D30" s="97"/>
      <c r="E30" s="97"/>
      <c r="F30" s="97"/>
    </row>
    <row r="31" spans="1:6" hidden="1" x14ac:dyDescent="0.3">
      <c r="A31" s="24" t="s">
        <v>52</v>
      </c>
      <c r="B31" t="s">
        <v>124</v>
      </c>
    </row>
    <row r="32" spans="1:6" hidden="1" x14ac:dyDescent="0.3">
      <c r="A32" s="24" t="s">
        <v>54</v>
      </c>
      <c r="B32" s="162" t="s">
        <v>55</v>
      </c>
      <c r="C32" s="162"/>
      <c r="D32" s="162"/>
      <c r="E32" s="162"/>
      <c r="F32" s="162"/>
    </row>
    <row r="33" spans="1:23" ht="59.25" hidden="1" customHeight="1" x14ac:dyDescent="0.3">
      <c r="A33" s="24" t="s">
        <v>129</v>
      </c>
      <c r="B33" s="137" t="s">
        <v>150</v>
      </c>
      <c r="C33" s="137"/>
      <c r="D33" s="137"/>
      <c r="E33" s="137"/>
    </row>
    <row r="34" spans="1:23" hidden="1" x14ac:dyDescent="0.3">
      <c r="A34" s="24" t="s">
        <v>130</v>
      </c>
      <c r="B34" t="s">
        <v>167</v>
      </c>
    </row>
    <row r="35" spans="1:23" ht="29.25" hidden="1" customHeight="1" x14ac:dyDescent="0.3">
      <c r="A35" s="24" t="s">
        <v>131</v>
      </c>
      <c r="B35" s="137" t="s">
        <v>132</v>
      </c>
      <c r="C35" s="137"/>
      <c r="D35" s="137"/>
      <c r="E35" s="137"/>
    </row>
    <row r="36" spans="1:23" hidden="1" x14ac:dyDescent="0.3">
      <c r="A36" s="24" t="s">
        <v>155</v>
      </c>
      <c r="B36" s="162" t="s">
        <v>156</v>
      </c>
      <c r="C36" s="162"/>
      <c r="D36" s="162"/>
      <c r="E36" s="162"/>
    </row>
    <row r="37" spans="1:23" hidden="1" x14ac:dyDescent="0.3">
      <c r="A37" s="24" t="s">
        <v>157</v>
      </c>
      <c r="B37" s="97" t="s">
        <v>168</v>
      </c>
      <c r="C37" s="97"/>
      <c r="D37" s="97"/>
      <c r="E37" s="97"/>
    </row>
    <row r="38" spans="1:23" hidden="1" x14ac:dyDescent="0.3">
      <c r="A38" s="24" t="s">
        <v>158</v>
      </c>
      <c r="B38" s="162" t="s">
        <v>169</v>
      </c>
      <c r="C38" s="162"/>
      <c r="D38" s="162"/>
      <c r="E38" s="162"/>
    </row>
    <row r="39" spans="1:23" hidden="1" x14ac:dyDescent="0.3">
      <c r="A39" s="24" t="s">
        <v>33</v>
      </c>
      <c r="B39" s="97" t="s">
        <v>170</v>
      </c>
      <c r="C39" s="97"/>
      <c r="D39" s="97"/>
      <c r="E39" s="97"/>
    </row>
    <row r="40" spans="1:23" hidden="1" x14ac:dyDescent="0.3">
      <c r="A40" s="24" t="s">
        <v>160</v>
      </c>
      <c r="B40" s="97" t="s">
        <v>175</v>
      </c>
      <c r="C40" s="97"/>
      <c r="D40" s="97"/>
      <c r="E40" s="97"/>
    </row>
    <row r="41" spans="1:23" hidden="1" x14ac:dyDescent="0.3">
      <c r="A41" s="24" t="s">
        <v>29</v>
      </c>
      <c r="B41" s="97" t="s">
        <v>161</v>
      </c>
      <c r="C41" s="97"/>
      <c r="D41" s="97"/>
      <c r="E41" s="97"/>
    </row>
    <row r="42" spans="1:23" hidden="1" x14ac:dyDescent="0.3">
      <c r="A42" s="138" t="s">
        <v>134</v>
      </c>
      <c r="B42" s="138"/>
      <c r="C42" s="138"/>
      <c r="D42" s="138"/>
      <c r="E42" s="138"/>
    </row>
    <row r="44" spans="1:23" ht="16.2" thickBot="1" x14ac:dyDescent="0.35"/>
    <row r="45" spans="1:23" x14ac:dyDescent="0.3">
      <c r="G45" s="82" t="s">
        <v>181</v>
      </c>
      <c r="H45" s="133" t="s">
        <v>57</v>
      </c>
      <c r="I45" s="134"/>
      <c r="J45" s="133" t="s">
        <v>58</v>
      </c>
      <c r="K45" s="134"/>
      <c r="L45" s="133" t="s">
        <v>194</v>
      </c>
      <c r="M45" s="134"/>
      <c r="N45" s="133" t="s">
        <v>198</v>
      </c>
      <c r="O45" s="134"/>
      <c r="P45" s="133" t="s">
        <v>195</v>
      </c>
      <c r="Q45" s="134"/>
      <c r="R45" s="133" t="s">
        <v>67</v>
      </c>
      <c r="S45" s="134"/>
      <c r="T45" s="133" t="s">
        <v>196</v>
      </c>
      <c r="U45" s="134"/>
      <c r="V45" s="135" t="s">
        <v>197</v>
      </c>
      <c r="W45" s="134"/>
    </row>
    <row r="46" spans="1:23" x14ac:dyDescent="0.3">
      <c r="G46" s="75"/>
      <c r="H46" s="70" t="s">
        <v>70</v>
      </c>
      <c r="I46" s="71" t="s">
        <v>78</v>
      </c>
      <c r="J46" s="70" t="s">
        <v>70</v>
      </c>
      <c r="K46" s="71" t="s">
        <v>78</v>
      </c>
      <c r="L46" s="70" t="s">
        <v>70</v>
      </c>
      <c r="M46" s="71" t="s">
        <v>78</v>
      </c>
      <c r="N46" s="70" t="s">
        <v>70</v>
      </c>
      <c r="O46" s="71" t="s">
        <v>78</v>
      </c>
      <c r="P46" s="70" t="s">
        <v>70</v>
      </c>
      <c r="Q46" s="71" t="s">
        <v>78</v>
      </c>
      <c r="R46" s="70" t="s">
        <v>70</v>
      </c>
      <c r="S46" s="71" t="s">
        <v>78</v>
      </c>
      <c r="T46" s="70" t="s">
        <v>70</v>
      </c>
      <c r="U46" s="71" t="s">
        <v>78</v>
      </c>
      <c r="V46" s="73" t="s">
        <v>70</v>
      </c>
      <c r="W46" s="71" t="s">
        <v>78</v>
      </c>
    </row>
    <row r="47" spans="1:23" x14ac:dyDescent="0.3">
      <c r="G47" s="72" t="s">
        <v>56</v>
      </c>
      <c r="H47" s="70"/>
      <c r="I47" s="71"/>
      <c r="J47" s="70"/>
      <c r="K47" s="71"/>
      <c r="L47" s="70"/>
      <c r="M47" s="71"/>
      <c r="N47" s="70"/>
      <c r="O47" s="71"/>
      <c r="P47" s="70"/>
      <c r="Q47" s="71"/>
      <c r="R47" s="70"/>
      <c r="S47" s="71"/>
      <c r="T47" s="70"/>
      <c r="U47" s="71"/>
      <c r="V47" s="73"/>
      <c r="W47" s="71"/>
    </row>
    <row r="48" spans="1:23" x14ac:dyDescent="0.3">
      <c r="G48" s="75" t="s">
        <v>60</v>
      </c>
      <c r="H48" s="70">
        <v>150</v>
      </c>
      <c r="I48" s="71">
        <v>15</v>
      </c>
      <c r="J48" s="70">
        <v>0</v>
      </c>
      <c r="K48" s="71">
        <v>0</v>
      </c>
      <c r="L48" s="70">
        <v>0</v>
      </c>
      <c r="M48" s="71">
        <v>0</v>
      </c>
      <c r="N48" s="70">
        <v>0</v>
      </c>
      <c r="O48" s="71">
        <v>0</v>
      </c>
      <c r="P48" s="70">
        <v>150</v>
      </c>
      <c r="Q48" s="71">
        <v>15</v>
      </c>
      <c r="R48" s="70">
        <v>150</v>
      </c>
      <c r="S48" s="71">
        <v>15</v>
      </c>
      <c r="T48" s="70">
        <v>0</v>
      </c>
      <c r="U48" s="71">
        <v>0</v>
      </c>
      <c r="V48" s="73">
        <v>0</v>
      </c>
      <c r="W48" s="71">
        <v>0</v>
      </c>
    </row>
    <row r="49" spans="7:23" x14ac:dyDescent="0.3">
      <c r="G49" s="75" t="s">
        <v>61</v>
      </c>
      <c r="H49" s="70">
        <v>0</v>
      </c>
      <c r="I49" s="71">
        <v>0</v>
      </c>
      <c r="J49" s="70">
        <v>0</v>
      </c>
      <c r="K49" s="71">
        <v>0</v>
      </c>
      <c r="L49" s="70">
        <v>0</v>
      </c>
      <c r="M49" s="71">
        <v>0</v>
      </c>
      <c r="N49" s="70">
        <v>0</v>
      </c>
      <c r="O49" s="71">
        <v>0</v>
      </c>
      <c r="P49" s="70">
        <v>0</v>
      </c>
      <c r="Q49" s="71">
        <v>0</v>
      </c>
      <c r="R49" s="70">
        <v>0</v>
      </c>
      <c r="S49" s="71">
        <v>0</v>
      </c>
      <c r="T49" s="70">
        <v>150</v>
      </c>
      <c r="U49" s="71">
        <v>35</v>
      </c>
      <c r="V49" s="73">
        <v>0</v>
      </c>
      <c r="W49" s="71">
        <v>0</v>
      </c>
    </row>
    <row r="50" spans="7:23" x14ac:dyDescent="0.3">
      <c r="G50" s="75" t="s">
        <v>62</v>
      </c>
      <c r="H50" s="70">
        <v>20</v>
      </c>
      <c r="I50" s="71">
        <v>10</v>
      </c>
      <c r="J50" s="70">
        <v>20</v>
      </c>
      <c r="K50" s="71">
        <v>15</v>
      </c>
      <c r="L50" s="70">
        <v>0</v>
      </c>
      <c r="M50" s="71">
        <v>0</v>
      </c>
      <c r="N50" s="70">
        <v>0</v>
      </c>
      <c r="O50" s="71">
        <v>0</v>
      </c>
      <c r="P50" s="70">
        <v>20</v>
      </c>
      <c r="Q50" s="71">
        <v>10</v>
      </c>
      <c r="R50" s="70">
        <v>20</v>
      </c>
      <c r="S50" s="71">
        <v>10</v>
      </c>
      <c r="T50" s="70">
        <v>50</v>
      </c>
      <c r="U50" s="71">
        <v>10</v>
      </c>
      <c r="V50" s="73">
        <v>0</v>
      </c>
      <c r="W50" s="71">
        <v>0</v>
      </c>
    </row>
    <row r="51" spans="7:23" x14ac:dyDescent="0.3">
      <c r="G51" s="75" t="s">
        <v>63</v>
      </c>
      <c r="H51" s="70">
        <v>10</v>
      </c>
      <c r="I51" s="71">
        <f>10*200/1000</f>
        <v>2</v>
      </c>
      <c r="J51" s="70">
        <v>250</v>
      </c>
      <c r="K51" s="71">
        <v>60</v>
      </c>
      <c r="L51" s="70">
        <v>250</v>
      </c>
      <c r="M51" s="71">
        <v>60</v>
      </c>
      <c r="N51" s="70">
        <v>250</v>
      </c>
      <c r="O51" s="71">
        <v>60</v>
      </c>
      <c r="P51" s="70">
        <v>0</v>
      </c>
      <c r="Q51" s="71">
        <v>0</v>
      </c>
      <c r="R51" s="70">
        <v>0</v>
      </c>
      <c r="S51" s="71">
        <v>0</v>
      </c>
      <c r="T51" s="70">
        <v>0</v>
      </c>
      <c r="U51" s="71">
        <v>0</v>
      </c>
      <c r="V51" s="73">
        <v>0</v>
      </c>
      <c r="W51" s="71">
        <v>0</v>
      </c>
    </row>
    <row r="52" spans="7:23" x14ac:dyDescent="0.3">
      <c r="G52" s="75" t="s">
        <v>68</v>
      </c>
      <c r="H52" s="70">
        <v>0</v>
      </c>
      <c r="I52" s="71">
        <v>0</v>
      </c>
      <c r="J52" s="70">
        <v>0</v>
      </c>
      <c r="K52" s="71">
        <v>0</v>
      </c>
      <c r="L52" s="70">
        <v>0</v>
      </c>
      <c r="M52" s="71">
        <v>0</v>
      </c>
      <c r="N52" s="70">
        <v>0</v>
      </c>
      <c r="O52" s="71">
        <v>0</v>
      </c>
      <c r="P52" s="70">
        <v>150</v>
      </c>
      <c r="Q52" s="71">
        <f>200*150/1000</f>
        <v>30</v>
      </c>
      <c r="R52" s="70">
        <v>0</v>
      </c>
      <c r="S52" s="71">
        <f>200*150/1000</f>
        <v>30</v>
      </c>
      <c r="T52" s="70">
        <v>250</v>
      </c>
      <c r="U52" s="71">
        <v>50</v>
      </c>
      <c r="V52" s="73">
        <v>250</v>
      </c>
      <c r="W52" s="71">
        <f>240*V52/1000</f>
        <v>60</v>
      </c>
    </row>
    <row r="53" spans="7:23" x14ac:dyDescent="0.3">
      <c r="G53" s="75" t="s">
        <v>64</v>
      </c>
      <c r="H53" s="70">
        <v>0</v>
      </c>
      <c r="I53" s="71">
        <v>0</v>
      </c>
      <c r="J53" s="70">
        <v>0</v>
      </c>
      <c r="K53" s="71">
        <v>0</v>
      </c>
      <c r="L53" s="70">
        <v>0</v>
      </c>
      <c r="M53" s="71">
        <v>0</v>
      </c>
      <c r="N53" s="70">
        <v>0</v>
      </c>
      <c r="O53" s="71">
        <v>0</v>
      </c>
      <c r="P53" s="70">
        <v>0</v>
      </c>
      <c r="Q53" s="71">
        <v>0</v>
      </c>
      <c r="R53" s="70">
        <v>150</v>
      </c>
      <c r="S53" s="71">
        <f>500*R53/1000</f>
        <v>75</v>
      </c>
      <c r="T53" s="70">
        <v>0</v>
      </c>
      <c r="U53" s="71">
        <v>0</v>
      </c>
      <c r="V53" s="73">
        <v>0</v>
      </c>
      <c r="W53" s="71">
        <v>0</v>
      </c>
    </row>
    <row r="54" spans="7:23" x14ac:dyDescent="0.3">
      <c r="G54" s="75" t="s">
        <v>65</v>
      </c>
      <c r="H54" s="70">
        <v>0</v>
      </c>
      <c r="I54" s="71">
        <v>0</v>
      </c>
      <c r="J54" s="70">
        <v>0</v>
      </c>
      <c r="K54" s="71">
        <v>0</v>
      </c>
      <c r="L54" s="70">
        <v>0</v>
      </c>
      <c r="M54" s="71">
        <v>0</v>
      </c>
      <c r="N54" s="70">
        <v>0</v>
      </c>
      <c r="O54" s="71">
        <v>0</v>
      </c>
      <c r="P54" s="70">
        <v>0</v>
      </c>
      <c r="Q54" s="71">
        <v>0</v>
      </c>
      <c r="R54" s="70">
        <v>0</v>
      </c>
      <c r="S54" s="71">
        <v>0</v>
      </c>
      <c r="T54" s="70">
        <v>0</v>
      </c>
      <c r="U54" s="71">
        <v>0</v>
      </c>
      <c r="V54" s="73">
        <v>0</v>
      </c>
      <c r="W54" s="71">
        <v>0</v>
      </c>
    </row>
    <row r="55" spans="7:23" x14ac:dyDescent="0.3">
      <c r="G55" s="75" t="s">
        <v>66</v>
      </c>
      <c r="H55" s="70">
        <v>100</v>
      </c>
      <c r="I55" s="71">
        <v>15</v>
      </c>
      <c r="J55" s="70">
        <v>50</v>
      </c>
      <c r="K55" s="71">
        <v>20</v>
      </c>
      <c r="L55" s="70">
        <v>15</v>
      </c>
      <c r="M55" s="71">
        <v>25</v>
      </c>
      <c r="N55" s="70">
        <v>100</v>
      </c>
      <c r="O55" s="71">
        <v>25</v>
      </c>
      <c r="P55" s="70">
        <v>100</v>
      </c>
      <c r="Q55" s="71">
        <v>65</v>
      </c>
      <c r="R55" s="70">
        <v>150</v>
      </c>
      <c r="S55" s="71">
        <v>65</v>
      </c>
      <c r="T55" s="70">
        <v>150</v>
      </c>
      <c r="U55" s="71">
        <v>25</v>
      </c>
      <c r="V55" s="73">
        <v>100</v>
      </c>
      <c r="W55" s="71">
        <v>40</v>
      </c>
    </row>
    <row r="56" spans="7:23" x14ac:dyDescent="0.3">
      <c r="G56" s="72" t="s">
        <v>176</v>
      </c>
      <c r="H56" s="70">
        <f t="shared" ref="H56:W56" si="0">SUM(H48:H55)</f>
        <v>280</v>
      </c>
      <c r="I56" s="71">
        <f t="shared" si="0"/>
        <v>42</v>
      </c>
      <c r="J56" s="70">
        <f t="shared" si="0"/>
        <v>320</v>
      </c>
      <c r="K56" s="71">
        <f t="shared" si="0"/>
        <v>95</v>
      </c>
      <c r="L56" s="70">
        <f t="shared" si="0"/>
        <v>265</v>
      </c>
      <c r="M56" s="71">
        <f t="shared" si="0"/>
        <v>85</v>
      </c>
      <c r="N56" s="70">
        <f t="shared" si="0"/>
        <v>350</v>
      </c>
      <c r="O56" s="71">
        <f t="shared" si="0"/>
        <v>85</v>
      </c>
      <c r="P56" s="70">
        <f t="shared" si="0"/>
        <v>420</v>
      </c>
      <c r="Q56" s="71">
        <f t="shared" si="0"/>
        <v>120</v>
      </c>
      <c r="R56" s="70">
        <f t="shared" si="0"/>
        <v>470</v>
      </c>
      <c r="S56" s="71">
        <f t="shared" si="0"/>
        <v>195</v>
      </c>
      <c r="T56" s="70">
        <f t="shared" si="0"/>
        <v>600</v>
      </c>
      <c r="U56" s="71">
        <f t="shared" si="0"/>
        <v>120</v>
      </c>
      <c r="V56" s="73">
        <f t="shared" si="0"/>
        <v>350</v>
      </c>
      <c r="W56" s="71">
        <f t="shared" si="0"/>
        <v>100</v>
      </c>
    </row>
    <row r="57" spans="7:23" ht="31.2" x14ac:dyDescent="0.3">
      <c r="G57" s="72" t="s">
        <v>69</v>
      </c>
      <c r="H57" s="142">
        <f>$B$13/(8*14*30)*1/3</f>
        <v>7.8373015873015879</v>
      </c>
      <c r="I57" s="143"/>
      <c r="J57" s="142">
        <f t="shared" ref="J57" si="1">$B$13/(8*14*30)*1/3</f>
        <v>7.8373015873015879</v>
      </c>
      <c r="K57" s="143"/>
      <c r="L57" s="142">
        <f t="shared" ref="L57" si="2">$B$13/(8*14*30)*1/3</f>
        <v>7.8373015873015879</v>
      </c>
      <c r="M57" s="143"/>
      <c r="N57" s="142">
        <f t="shared" ref="N57" si="3">$B$13/(8*14*30)*1/3</f>
        <v>7.8373015873015879</v>
      </c>
      <c r="O57" s="143"/>
      <c r="P57" s="142">
        <f t="shared" ref="P57" si="4">$B$13/(8*14*30)*1/3</f>
        <v>7.8373015873015879</v>
      </c>
      <c r="Q57" s="143"/>
      <c r="R57" s="142">
        <f t="shared" ref="R57" si="5">$B$13/(8*14*30)*1/3</f>
        <v>7.8373015873015879</v>
      </c>
      <c r="S57" s="143"/>
      <c r="T57" s="142">
        <f t="shared" ref="T57:V57" si="6">$B$13/(8*14*30)*1/3</f>
        <v>7.8373015873015879</v>
      </c>
      <c r="U57" s="143"/>
      <c r="V57" s="166">
        <f t="shared" si="6"/>
        <v>7.8373015873015879</v>
      </c>
      <c r="W57" s="143"/>
    </row>
    <row r="58" spans="7:23" x14ac:dyDescent="0.3">
      <c r="G58" s="75"/>
      <c r="H58" s="93"/>
      <c r="I58" s="94"/>
      <c r="J58" s="93"/>
      <c r="K58" s="94"/>
      <c r="L58" s="93"/>
      <c r="M58" s="94"/>
      <c r="N58" s="93"/>
      <c r="O58" s="94"/>
      <c r="P58" s="93"/>
      <c r="Q58" s="94"/>
      <c r="R58" s="93"/>
      <c r="S58" s="94"/>
      <c r="T58" s="93"/>
      <c r="U58" s="94"/>
      <c r="V58" s="95"/>
      <c r="W58" s="94"/>
    </row>
    <row r="59" spans="7:23" ht="31.2" x14ac:dyDescent="0.3">
      <c r="G59" s="72" t="s">
        <v>72</v>
      </c>
      <c r="H59" s="93"/>
      <c r="I59" s="94"/>
      <c r="J59" s="93"/>
      <c r="K59" s="94"/>
      <c r="L59" s="93"/>
      <c r="M59" s="94"/>
      <c r="N59" s="93"/>
      <c r="O59" s="94"/>
      <c r="P59" s="93"/>
      <c r="Q59" s="94"/>
      <c r="R59" s="93"/>
      <c r="S59" s="94"/>
      <c r="T59" s="93"/>
      <c r="U59" s="94"/>
      <c r="V59" s="95"/>
      <c r="W59" s="94"/>
    </row>
    <row r="60" spans="7:23" x14ac:dyDescent="0.3">
      <c r="G60" s="75" t="s">
        <v>71</v>
      </c>
      <c r="H60" s="142">
        <f>20000/(14*30)*1/3</f>
        <v>15.873015873015873</v>
      </c>
      <c r="I60" s="143"/>
      <c r="J60" s="142">
        <f t="shared" ref="J60:W60" si="7">20000/(14*30)*1/3</f>
        <v>15.873015873015873</v>
      </c>
      <c r="K60" s="143"/>
      <c r="L60" s="142">
        <f t="shared" ref="L60:W60" si="8">20000/(14*30)*1/3</f>
        <v>15.873015873015873</v>
      </c>
      <c r="M60" s="143"/>
      <c r="N60" s="142">
        <f t="shared" ref="N60:W60" si="9">20000/(14*30)*1/3</f>
        <v>15.873015873015873</v>
      </c>
      <c r="O60" s="143"/>
      <c r="P60" s="142">
        <f t="shared" ref="P60:W60" si="10">20000/(14*30)*1/3</f>
        <v>15.873015873015873</v>
      </c>
      <c r="Q60" s="143"/>
      <c r="R60" s="142">
        <f t="shared" ref="R60:W60" si="11">20000/(14*30)*1/3</f>
        <v>15.873015873015873</v>
      </c>
      <c r="S60" s="143"/>
      <c r="T60" s="142">
        <f t="shared" ref="T60:W60" si="12">20000/(14*30)*1/3</f>
        <v>15.873015873015873</v>
      </c>
      <c r="U60" s="143"/>
      <c r="V60" s="142">
        <f t="shared" ref="V60:W60" si="13">20000/(14*30)*1/3</f>
        <v>15.873015873015873</v>
      </c>
      <c r="W60" s="143"/>
    </row>
    <row r="61" spans="7:23" x14ac:dyDescent="0.3">
      <c r="G61" s="75" t="s">
        <v>19</v>
      </c>
      <c r="H61" s="142">
        <f>$B$11/(14*30)*1/3</f>
        <v>3.4920634920634921</v>
      </c>
      <c r="I61" s="143"/>
      <c r="J61" s="142">
        <f t="shared" ref="J61" si="14">$B$11/(14*30)*1/3</f>
        <v>3.4920634920634921</v>
      </c>
      <c r="K61" s="143"/>
      <c r="L61" s="142">
        <f t="shared" ref="L61" si="15">$B$11/(14*30)*1/3</f>
        <v>3.4920634920634921</v>
      </c>
      <c r="M61" s="143"/>
      <c r="N61" s="142">
        <f t="shared" ref="N61" si="16">$B$11/(14*30)*1/3</f>
        <v>3.4920634920634921</v>
      </c>
      <c r="O61" s="143"/>
      <c r="P61" s="142">
        <f t="shared" ref="P61" si="17">$B$11/(14*30)*1/3</f>
        <v>3.4920634920634921</v>
      </c>
      <c r="Q61" s="143"/>
      <c r="R61" s="142">
        <f t="shared" ref="R61" si="18">$B$11/(14*30)*1/3</f>
        <v>3.4920634920634921</v>
      </c>
      <c r="S61" s="143"/>
      <c r="T61" s="142">
        <f t="shared" ref="T61" si="19">$B$11/(14*30)*1/3</f>
        <v>3.4920634920634921</v>
      </c>
      <c r="U61" s="143"/>
      <c r="V61" s="166">
        <f t="shared" ref="V61" si="20">$B$11/(14*30)*1/3</f>
        <v>3.4920634920634921</v>
      </c>
      <c r="W61" s="143"/>
    </row>
    <row r="62" spans="7:23" x14ac:dyDescent="0.3">
      <c r="G62" s="72" t="s">
        <v>73</v>
      </c>
      <c r="H62" s="142">
        <f>I56+H57+H60+H61</f>
        <v>69.202380952380963</v>
      </c>
      <c r="I62" s="143"/>
      <c r="J62" s="142">
        <f>K56+J57+J60+J61</f>
        <v>122.20238095238095</v>
      </c>
      <c r="K62" s="143"/>
      <c r="L62" s="142">
        <f>M56+L57+L60+L61</f>
        <v>112.20238095238095</v>
      </c>
      <c r="M62" s="143"/>
      <c r="N62" s="142">
        <f>O56+N57+N60+N61</f>
        <v>112.20238095238095</v>
      </c>
      <c r="O62" s="143"/>
      <c r="P62" s="142">
        <f>Q56+P57+P60+P61</f>
        <v>147.20238095238096</v>
      </c>
      <c r="Q62" s="143"/>
      <c r="R62" s="142">
        <f>S56+R57+R60+R61</f>
        <v>222.20238095238096</v>
      </c>
      <c r="S62" s="143"/>
      <c r="T62" s="142">
        <f>U56+T57+T60+T61</f>
        <v>147.20238095238096</v>
      </c>
      <c r="U62" s="143"/>
      <c r="V62" s="166">
        <f>W56+V57+V60+V61</f>
        <v>127.20238095238095</v>
      </c>
      <c r="W62" s="143"/>
    </row>
    <row r="63" spans="7:23" ht="31.2" x14ac:dyDescent="0.3">
      <c r="G63" s="75" t="s">
        <v>75</v>
      </c>
      <c r="H63" s="142">
        <f>5000/(14*30)*1/3</f>
        <v>3.9682539682539684</v>
      </c>
      <c r="I63" s="143"/>
      <c r="J63" s="142">
        <f t="shared" ref="J63:W63" si="21">5000/(14*30)*1/3</f>
        <v>3.9682539682539684</v>
      </c>
      <c r="K63" s="143"/>
      <c r="L63" s="142">
        <f t="shared" ref="L63:W63" si="22">5000/(14*30)*1/3</f>
        <v>3.9682539682539684</v>
      </c>
      <c r="M63" s="143"/>
      <c r="N63" s="142">
        <f t="shared" ref="N63:W63" si="23">5000/(14*30)*1/3</f>
        <v>3.9682539682539684</v>
      </c>
      <c r="O63" s="143"/>
      <c r="P63" s="142">
        <f t="shared" ref="P63:W63" si="24">5000/(14*30)*1/3</f>
        <v>3.9682539682539684</v>
      </c>
      <c r="Q63" s="143"/>
      <c r="R63" s="142">
        <f t="shared" ref="R63:W63" si="25">5000/(14*30)*1/3</f>
        <v>3.9682539682539684</v>
      </c>
      <c r="S63" s="143"/>
      <c r="T63" s="142">
        <f t="shared" ref="T63:W63" si="26">5000/(14*30)*1/3</f>
        <v>3.9682539682539684</v>
      </c>
      <c r="U63" s="143"/>
      <c r="V63" s="142">
        <f t="shared" ref="V63:W63" si="27">5000/(14*30)*1/3</f>
        <v>3.9682539682539684</v>
      </c>
      <c r="W63" s="143"/>
    </row>
    <row r="64" spans="7:23" x14ac:dyDescent="0.3">
      <c r="G64" s="72" t="s">
        <v>76</v>
      </c>
      <c r="H64" s="93"/>
      <c r="I64" s="94"/>
      <c r="J64" s="93"/>
      <c r="K64" s="94"/>
      <c r="L64" s="93"/>
      <c r="M64" s="94"/>
      <c r="N64" s="93"/>
      <c r="O64" s="94"/>
      <c r="P64" s="93"/>
      <c r="Q64" s="94"/>
      <c r="R64" s="93"/>
      <c r="S64" s="94"/>
      <c r="T64" s="93"/>
      <c r="U64" s="94"/>
      <c r="V64" s="95"/>
      <c r="W64" s="94"/>
    </row>
    <row r="65" spans="7:23" x14ac:dyDescent="0.3">
      <c r="G65" s="75" t="s">
        <v>77</v>
      </c>
      <c r="H65" s="142">
        <v>0.5</v>
      </c>
      <c r="I65" s="143"/>
      <c r="J65" s="142">
        <v>0.5</v>
      </c>
      <c r="K65" s="143"/>
      <c r="L65" s="142">
        <v>0.5</v>
      </c>
      <c r="M65" s="143"/>
      <c r="N65" s="142">
        <v>0.5</v>
      </c>
      <c r="O65" s="143"/>
      <c r="P65" s="142">
        <v>0.5</v>
      </c>
      <c r="Q65" s="143"/>
      <c r="R65" s="142">
        <v>0.5</v>
      </c>
      <c r="S65" s="143"/>
      <c r="T65" s="142">
        <v>0.5</v>
      </c>
      <c r="U65" s="143"/>
      <c r="V65" s="166">
        <v>0.5</v>
      </c>
      <c r="W65" s="143"/>
    </row>
    <row r="66" spans="7:23" ht="16.2" thickBot="1" x14ac:dyDescent="0.35">
      <c r="G66" s="77" t="s">
        <v>74</v>
      </c>
      <c r="H66" s="147">
        <f>H62+H63</f>
        <v>73.170634920634939</v>
      </c>
      <c r="I66" s="148"/>
      <c r="J66" s="147">
        <f>J62+J63</f>
        <v>126.17063492063491</v>
      </c>
      <c r="K66" s="148"/>
      <c r="L66" s="147">
        <f>L62+L63</f>
        <v>116.17063492063491</v>
      </c>
      <c r="M66" s="148"/>
      <c r="N66" s="147">
        <f>N62+N63</f>
        <v>116.17063492063491</v>
      </c>
      <c r="O66" s="148"/>
      <c r="P66" s="147">
        <f>P62+P63</f>
        <v>151.17063492063494</v>
      </c>
      <c r="Q66" s="148"/>
      <c r="R66" s="147">
        <f>R62+R63</f>
        <v>226.17063492063494</v>
      </c>
      <c r="S66" s="148"/>
      <c r="T66" s="147">
        <f>T62+T63</f>
        <v>151.17063492063494</v>
      </c>
      <c r="U66" s="148"/>
      <c r="V66" s="167">
        <f>V62+V63</f>
        <v>131.17063492063491</v>
      </c>
      <c r="W66" s="148"/>
    </row>
    <row r="67" spans="7:23" ht="15" thickBot="1" x14ac:dyDescent="0.35">
      <c r="G67" s="103" t="s">
        <v>187</v>
      </c>
      <c r="H67" s="154">
        <v>120</v>
      </c>
      <c r="I67" s="154"/>
      <c r="J67" s="154">
        <v>180</v>
      </c>
      <c r="K67" s="154"/>
      <c r="L67" s="154">
        <v>150</v>
      </c>
      <c r="M67" s="154"/>
      <c r="N67" s="154">
        <v>160</v>
      </c>
      <c r="O67" s="154"/>
      <c r="P67" s="154">
        <v>200</v>
      </c>
      <c r="Q67" s="154"/>
      <c r="R67" s="154">
        <v>300</v>
      </c>
      <c r="S67" s="154"/>
      <c r="T67" s="154">
        <v>300</v>
      </c>
      <c r="U67" s="154"/>
      <c r="V67" s="154">
        <v>220</v>
      </c>
      <c r="W67" s="161"/>
    </row>
    <row r="68" spans="7:23" ht="21.6" thickBot="1" x14ac:dyDescent="0.45">
      <c r="G68" s="158" t="s">
        <v>186</v>
      </c>
      <c r="H68" s="159"/>
      <c r="I68" s="159"/>
      <c r="J68" s="159"/>
      <c r="K68" s="159"/>
      <c r="L68" s="159"/>
      <c r="M68" s="159"/>
      <c r="N68" s="159"/>
      <c r="O68" s="159"/>
      <c r="P68" s="159"/>
      <c r="Q68" s="159"/>
      <c r="R68" s="159"/>
      <c r="S68" s="159"/>
      <c r="T68" s="159"/>
      <c r="U68" s="159"/>
      <c r="V68" s="159"/>
      <c r="W68" s="160"/>
    </row>
    <row r="69" spans="7:23" ht="14.4" x14ac:dyDescent="0.3">
      <c r="G69" s="83" t="s">
        <v>146</v>
      </c>
      <c r="H69" s="169">
        <f>E16+E17+E18+E19+E20+E21+E22</f>
        <v>396400</v>
      </c>
      <c r="I69" s="170"/>
      <c r="J69" s="170"/>
      <c r="K69" s="170"/>
      <c r="L69" s="170"/>
      <c r="M69" s="170"/>
      <c r="N69" s="170"/>
      <c r="O69" s="170"/>
      <c r="P69" s="170"/>
      <c r="Q69" s="170"/>
      <c r="R69" s="170"/>
      <c r="S69" s="170"/>
      <c r="T69" s="170"/>
      <c r="U69" s="170"/>
      <c r="V69" s="170"/>
      <c r="W69" s="171"/>
    </row>
    <row r="70" spans="7:23" x14ac:dyDescent="0.3">
      <c r="G70" s="84" t="s">
        <v>188</v>
      </c>
      <c r="H70" s="172">
        <f>H66</f>
        <v>73.170634920634939</v>
      </c>
      <c r="I70" s="172"/>
      <c r="J70" s="172">
        <f t="shared" ref="J70:J71" si="28">J66</f>
        <v>126.17063492063491</v>
      </c>
      <c r="K70" s="172"/>
      <c r="L70" s="172">
        <f t="shared" ref="L70:L71" si="29">L66</f>
        <v>116.17063492063491</v>
      </c>
      <c r="M70" s="172"/>
      <c r="N70" s="172">
        <f t="shared" ref="N70:N71" si="30">N66</f>
        <v>116.17063492063491</v>
      </c>
      <c r="O70" s="172"/>
      <c r="P70" s="172">
        <f t="shared" ref="P70:P71" si="31">P66</f>
        <v>151.17063492063494</v>
      </c>
      <c r="Q70" s="172"/>
      <c r="R70" s="172">
        <f t="shared" ref="R70:R71" si="32">R66</f>
        <v>226.17063492063494</v>
      </c>
      <c r="S70" s="172"/>
      <c r="T70" s="172">
        <f t="shared" ref="T70:T71" si="33">T66</f>
        <v>151.17063492063494</v>
      </c>
      <c r="U70" s="172"/>
      <c r="V70" s="172">
        <f t="shared" ref="V70:V71" si="34">V66</f>
        <v>131.17063492063491</v>
      </c>
      <c r="W70" s="173"/>
    </row>
    <row r="71" spans="7:23" x14ac:dyDescent="0.3">
      <c r="G71" s="84" t="s">
        <v>189</v>
      </c>
      <c r="H71" s="172">
        <f>H67</f>
        <v>120</v>
      </c>
      <c r="I71" s="172"/>
      <c r="J71" s="172">
        <f t="shared" si="28"/>
        <v>180</v>
      </c>
      <c r="K71" s="172"/>
      <c r="L71" s="172">
        <f t="shared" si="29"/>
        <v>150</v>
      </c>
      <c r="M71" s="172"/>
      <c r="N71" s="172">
        <f t="shared" si="30"/>
        <v>160</v>
      </c>
      <c r="O71" s="172"/>
      <c r="P71" s="172">
        <f t="shared" si="31"/>
        <v>200</v>
      </c>
      <c r="Q71" s="172"/>
      <c r="R71" s="172">
        <f t="shared" si="32"/>
        <v>300</v>
      </c>
      <c r="S71" s="172"/>
      <c r="T71" s="172">
        <f t="shared" si="33"/>
        <v>300</v>
      </c>
      <c r="U71" s="172"/>
      <c r="V71" s="172">
        <f t="shared" si="34"/>
        <v>220</v>
      </c>
      <c r="W71" s="173"/>
    </row>
    <row r="72" spans="7:23" ht="16.2" thickBot="1" x14ac:dyDescent="0.35">
      <c r="G72" s="87" t="s">
        <v>190</v>
      </c>
      <c r="H72" s="174">
        <f>H71-H70</f>
        <v>46.829365079365061</v>
      </c>
      <c r="I72" s="175"/>
      <c r="J72" s="175">
        <f t="shared" ref="J72" si="35">J71-J70</f>
        <v>53.82936507936509</v>
      </c>
      <c r="K72" s="175"/>
      <c r="L72" s="175">
        <f t="shared" ref="L72" si="36">L71-L70</f>
        <v>33.82936507936509</v>
      </c>
      <c r="M72" s="175"/>
      <c r="N72" s="175">
        <f t="shared" ref="N72" si="37">N71-N70</f>
        <v>43.82936507936509</v>
      </c>
      <c r="O72" s="175"/>
      <c r="P72" s="175">
        <f t="shared" ref="P72" si="38">P71-P70</f>
        <v>48.829365079365061</v>
      </c>
      <c r="Q72" s="175"/>
      <c r="R72" s="175">
        <f t="shared" ref="R72" si="39">R71-R70</f>
        <v>73.829365079365061</v>
      </c>
      <c r="S72" s="175"/>
      <c r="T72" s="175">
        <f t="shared" ref="T72" si="40">T71-T70</f>
        <v>148.82936507936506</v>
      </c>
      <c r="U72" s="175"/>
      <c r="V72" s="175">
        <f t="shared" ref="V72" si="41">V71-V70</f>
        <v>88.82936507936509</v>
      </c>
      <c r="W72" s="176"/>
    </row>
    <row r="73" spans="7:23" x14ac:dyDescent="0.3">
      <c r="G73" s="88" t="s">
        <v>191</v>
      </c>
      <c r="H73" s="89">
        <f>H69/(SUM(H72:W72))</f>
        <v>735.93446101255381</v>
      </c>
      <c r="I73" s="85"/>
      <c r="J73" s="85"/>
      <c r="K73" s="85"/>
      <c r="L73" s="85"/>
      <c r="M73" s="85"/>
      <c r="N73" s="85"/>
      <c r="O73" s="85"/>
      <c r="P73" s="85"/>
      <c r="Q73" s="85"/>
      <c r="R73" s="85"/>
      <c r="S73" s="85"/>
      <c r="T73" s="85"/>
      <c r="U73" s="85"/>
      <c r="V73" s="85"/>
      <c r="W73" s="85"/>
    </row>
    <row r="74" spans="7:23" x14ac:dyDescent="0.3">
      <c r="G74" s="88" t="s">
        <v>192</v>
      </c>
      <c r="H74" s="90">
        <f>1500</f>
        <v>1500</v>
      </c>
      <c r="I74" s="86"/>
      <c r="J74" s="86"/>
      <c r="K74" s="86"/>
      <c r="L74" s="86"/>
      <c r="M74" s="86"/>
      <c r="N74" s="86"/>
      <c r="O74" s="86"/>
      <c r="P74" s="86"/>
      <c r="Q74" s="86"/>
      <c r="R74" s="86"/>
      <c r="S74" s="86"/>
      <c r="T74" s="86"/>
      <c r="U74" s="86"/>
      <c r="V74" s="86"/>
      <c r="W74" s="86"/>
    </row>
    <row r="75" spans="7:23" ht="16.2" thickBot="1" x14ac:dyDescent="0.35">
      <c r="G75" s="91" t="s">
        <v>193</v>
      </c>
      <c r="H75" s="92">
        <f>H73/H74</f>
        <v>0.49062297400836918</v>
      </c>
      <c r="I75" s="86"/>
      <c r="J75" s="86"/>
      <c r="K75" s="86"/>
      <c r="L75" s="86"/>
      <c r="M75" s="86"/>
      <c r="N75" s="86"/>
      <c r="O75" s="86"/>
      <c r="P75" s="86"/>
      <c r="Q75" s="86"/>
      <c r="R75" s="86"/>
      <c r="S75" s="86"/>
      <c r="T75" s="86"/>
      <c r="U75" s="86"/>
      <c r="V75" s="86"/>
      <c r="W75" s="86"/>
    </row>
    <row r="76" spans="7:23" x14ac:dyDescent="0.3">
      <c r="H76" s="80"/>
      <c r="I76" s="80"/>
      <c r="J76" s="80"/>
      <c r="K76" s="80"/>
      <c r="L76" s="80"/>
      <c r="M76" s="80"/>
      <c r="N76" s="80"/>
      <c r="O76" s="80"/>
      <c r="P76" s="80"/>
      <c r="Q76" s="80"/>
      <c r="R76" s="80"/>
      <c r="S76" s="80"/>
      <c r="T76" s="80"/>
      <c r="U76" s="80"/>
      <c r="V76" s="80"/>
      <c r="W76" s="80"/>
    </row>
    <row r="77" spans="7:23" x14ac:dyDescent="0.3">
      <c r="H77" s="80"/>
      <c r="I77" s="80"/>
      <c r="J77" s="80"/>
      <c r="K77" s="80"/>
      <c r="L77" s="80"/>
      <c r="M77" s="80"/>
      <c r="N77" s="80"/>
      <c r="O77" s="80"/>
      <c r="P77" s="80"/>
      <c r="Q77" s="80"/>
      <c r="R77" s="80"/>
      <c r="S77" s="80"/>
      <c r="T77" s="80"/>
      <c r="U77" s="80"/>
      <c r="V77" s="80"/>
      <c r="W77" s="80"/>
    </row>
    <row r="78" spans="7:23" x14ac:dyDescent="0.3">
      <c r="H78" s="80"/>
      <c r="I78" s="80"/>
      <c r="J78" s="80"/>
      <c r="K78" s="80"/>
      <c r="L78" s="80"/>
      <c r="M78" s="80"/>
      <c r="N78" s="80"/>
      <c r="O78" s="80"/>
      <c r="P78" s="80"/>
      <c r="Q78" s="80"/>
      <c r="R78" s="80"/>
      <c r="S78" s="80"/>
      <c r="T78" s="80"/>
      <c r="U78" s="80"/>
      <c r="V78" s="80"/>
      <c r="W78" s="80"/>
    </row>
    <row r="79" spans="7:23" x14ac:dyDescent="0.3">
      <c r="H79" s="80"/>
      <c r="I79" s="80"/>
      <c r="J79" s="80"/>
      <c r="K79" s="80"/>
      <c r="L79" s="80"/>
      <c r="M79" s="80"/>
      <c r="N79" s="80"/>
      <c r="O79" s="80"/>
      <c r="P79" s="80"/>
      <c r="Q79" s="80"/>
      <c r="R79" s="80"/>
      <c r="S79" s="80"/>
      <c r="T79" s="80"/>
      <c r="U79" s="80"/>
      <c r="V79" s="80"/>
      <c r="W79" s="80"/>
    </row>
    <row r="80" spans="7:23" x14ac:dyDescent="0.3">
      <c r="H80" s="80"/>
      <c r="I80" s="80"/>
      <c r="J80" s="80"/>
      <c r="K80" s="80"/>
      <c r="L80" s="80"/>
      <c r="M80" s="80"/>
      <c r="N80" s="80"/>
      <c r="O80" s="80"/>
      <c r="P80" s="80"/>
      <c r="Q80" s="80"/>
      <c r="R80" s="80"/>
      <c r="S80" s="80"/>
      <c r="T80" s="80"/>
      <c r="U80" s="80"/>
      <c r="V80" s="80"/>
      <c r="W80" s="80"/>
    </row>
    <row r="81" spans="8:23" x14ac:dyDescent="0.3">
      <c r="H81" s="80"/>
      <c r="I81" s="80"/>
      <c r="J81" s="80"/>
      <c r="K81" s="80"/>
      <c r="L81" s="80"/>
      <c r="M81" s="80"/>
      <c r="N81" s="80"/>
      <c r="O81" s="80"/>
      <c r="P81" s="80"/>
      <c r="Q81" s="80"/>
      <c r="R81" s="80"/>
      <c r="S81" s="80"/>
      <c r="T81" s="80"/>
      <c r="U81" s="80"/>
      <c r="V81" s="80"/>
      <c r="W81" s="80"/>
    </row>
    <row r="82" spans="8:23" x14ac:dyDescent="0.3">
      <c r="H82" s="80"/>
      <c r="I82" s="80"/>
      <c r="J82" s="80"/>
      <c r="K82" s="80"/>
      <c r="L82" s="80"/>
      <c r="M82" s="80"/>
      <c r="N82" s="80"/>
      <c r="O82" s="80"/>
      <c r="P82" s="80"/>
      <c r="Q82" s="80"/>
      <c r="R82" s="80"/>
      <c r="S82" s="80"/>
      <c r="T82" s="80"/>
      <c r="U82" s="80"/>
      <c r="V82" s="80"/>
      <c r="W82" s="80"/>
    </row>
  </sheetData>
  <mergeCells count="109">
    <mergeCell ref="T72:U72"/>
    <mergeCell ref="V72:W72"/>
    <mergeCell ref="H72:I72"/>
    <mergeCell ref="J72:K72"/>
    <mergeCell ref="L72:M72"/>
    <mergeCell ref="N72:O72"/>
    <mergeCell ref="P72:Q72"/>
    <mergeCell ref="R72:S72"/>
    <mergeCell ref="T70:U70"/>
    <mergeCell ref="V70:W70"/>
    <mergeCell ref="H71:I71"/>
    <mergeCell ref="J71:K71"/>
    <mergeCell ref="L71:M71"/>
    <mergeCell ref="N71:O71"/>
    <mergeCell ref="P71:Q71"/>
    <mergeCell ref="R71:S71"/>
    <mergeCell ref="T71:U71"/>
    <mergeCell ref="V71:W71"/>
    <mergeCell ref="T67:U67"/>
    <mergeCell ref="V67:W67"/>
    <mergeCell ref="G68:W68"/>
    <mergeCell ref="H69:W69"/>
    <mergeCell ref="H70:I70"/>
    <mergeCell ref="J70:K70"/>
    <mergeCell ref="L70:M70"/>
    <mergeCell ref="N70:O70"/>
    <mergeCell ref="P70:Q70"/>
    <mergeCell ref="R70:S70"/>
    <mergeCell ref="H67:I67"/>
    <mergeCell ref="J67:K67"/>
    <mergeCell ref="L67:M67"/>
    <mergeCell ref="N67:O67"/>
    <mergeCell ref="P67:Q67"/>
    <mergeCell ref="R67:S67"/>
    <mergeCell ref="T65:U65"/>
    <mergeCell ref="V65:W65"/>
    <mergeCell ref="H66:I66"/>
    <mergeCell ref="J66:K66"/>
    <mergeCell ref="L66:M66"/>
    <mergeCell ref="N66:O66"/>
    <mergeCell ref="P66:Q66"/>
    <mergeCell ref="R66:S66"/>
    <mergeCell ref="T66:U66"/>
    <mergeCell ref="V66:W66"/>
    <mergeCell ref="H65:I65"/>
    <mergeCell ref="J65:K65"/>
    <mergeCell ref="L65:M65"/>
    <mergeCell ref="N65:O65"/>
    <mergeCell ref="P65:Q65"/>
    <mergeCell ref="R65:S65"/>
    <mergeCell ref="T62:U62"/>
    <mergeCell ref="V62:W62"/>
    <mergeCell ref="H63:I63"/>
    <mergeCell ref="J63:K63"/>
    <mergeCell ref="L63:M63"/>
    <mergeCell ref="N63:O63"/>
    <mergeCell ref="P63:Q63"/>
    <mergeCell ref="R63:S63"/>
    <mergeCell ref="T63:U63"/>
    <mergeCell ref="V63:W63"/>
    <mergeCell ref="H62:I62"/>
    <mergeCell ref="J62:K62"/>
    <mergeCell ref="L62:M62"/>
    <mergeCell ref="N62:O62"/>
    <mergeCell ref="P62:Q62"/>
    <mergeCell ref="R62:S62"/>
    <mergeCell ref="T60:U60"/>
    <mergeCell ref="V60:W60"/>
    <mergeCell ref="H61:I61"/>
    <mergeCell ref="J61:K61"/>
    <mergeCell ref="L61:M61"/>
    <mergeCell ref="N61:O61"/>
    <mergeCell ref="P61:Q61"/>
    <mergeCell ref="R61:S61"/>
    <mergeCell ref="T61:U61"/>
    <mergeCell ref="V61:W61"/>
    <mergeCell ref="H60:I60"/>
    <mergeCell ref="J60:K60"/>
    <mergeCell ref="L60:M60"/>
    <mergeCell ref="N60:O60"/>
    <mergeCell ref="P60:Q60"/>
    <mergeCell ref="R60:S60"/>
    <mergeCell ref="V45:W45"/>
    <mergeCell ref="H57:I57"/>
    <mergeCell ref="J57:K57"/>
    <mergeCell ref="L57:M57"/>
    <mergeCell ref="N57:O57"/>
    <mergeCell ref="P57:Q57"/>
    <mergeCell ref="R57:S57"/>
    <mergeCell ref="T57:U57"/>
    <mergeCell ref="V57:W57"/>
    <mergeCell ref="J45:K45"/>
    <mergeCell ref="L45:M45"/>
    <mergeCell ref="N45:O45"/>
    <mergeCell ref="P45:Q45"/>
    <mergeCell ref="R45:S45"/>
    <mergeCell ref="T45:U45"/>
    <mergeCell ref="B33:E33"/>
    <mergeCell ref="B35:E35"/>
    <mergeCell ref="B36:E36"/>
    <mergeCell ref="B38:E38"/>
    <mergeCell ref="A42:E42"/>
    <mergeCell ref="H45:I45"/>
    <mergeCell ref="A1:E2"/>
    <mergeCell ref="A3:B3"/>
    <mergeCell ref="D3:E3"/>
    <mergeCell ref="B27:F27"/>
    <mergeCell ref="B28:F28"/>
    <mergeCell ref="B32:F32"/>
  </mergeCells>
  <pageMargins left="0.7" right="0.7" top="0.75" bottom="0.75" header="0.3" footer="0.3"/>
  <pageSetup scale="38" orientation="portrait" r:id="rId1"/>
  <colBreaks count="2" manualBreakCount="2">
    <brk id="5" max="41" man="1"/>
    <brk id="23" max="41"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4</vt:i4>
      </vt:variant>
    </vt:vector>
  </HeadingPairs>
  <TitlesOfParts>
    <vt:vector size="10" baseType="lpstr">
      <vt:lpstr>Cover</vt:lpstr>
      <vt:lpstr>Final Submission</vt:lpstr>
      <vt:lpstr>Eats Street Plaza</vt:lpstr>
      <vt:lpstr>Eat Street Plaza Cost Sheet</vt:lpstr>
      <vt:lpstr>Mughlai</vt:lpstr>
      <vt:lpstr>Mughlai Cost Sheet</vt:lpstr>
      <vt:lpstr>'Eat Street Plaza Cost Sheet'!Print_Area</vt:lpstr>
      <vt:lpstr>'Eats Street Plaza'!Print_Area</vt:lpstr>
      <vt:lpstr>Mughlai!Print_Area</vt:lpstr>
      <vt:lpstr>'Mughlai Cost Sheet'!Print_Area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Himadri</dc:creator>
  <cp:lastModifiedBy>dell</cp:lastModifiedBy>
  <dcterms:created xsi:type="dcterms:W3CDTF">2019-10-28T11:01:15Z</dcterms:created>
  <dcterms:modified xsi:type="dcterms:W3CDTF">2020-01-09T15:23:46Z</dcterms:modified>
</cp:coreProperties>
</file>